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khaw\OneDrive\Desktop\"/>
    </mc:Choice>
  </mc:AlternateContent>
  <xr:revisionPtr revIDLastSave="0" documentId="13_ncr:1_{734F48F7-67D0-4990-8849-12A417C53338}" xr6:coauthVersionLast="47" xr6:coauthVersionMax="47" xr10:uidLastSave="{00000000-0000-0000-0000-000000000000}"/>
  <bookViews>
    <workbookView xWindow="-98" yWindow="-98" windowWidth="19396" windowHeight="11475" xr2:uid="{00000000-000D-0000-FFFF-FFFF00000000}"/>
  </bookViews>
  <sheets>
    <sheet name="Assessment" sheetId="1" r:id="rId1"/>
    <sheet name="Report" sheetId="2" r:id="rId2"/>
    <sheet name="Guide" sheetId="3" r:id="rId3"/>
    <sheet name="Analysis" sheetId="4" r:id="rId4"/>
    <sheet name="Change Log"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5" l="1"/>
  <c r="C32" i="4"/>
  <c r="D24" i="4"/>
  <c r="C24" i="4"/>
  <c r="D23" i="4"/>
  <c r="D38" i="2" s="1"/>
  <c r="C23" i="4"/>
  <c r="D22" i="4"/>
  <c r="D37" i="2" s="1"/>
  <c r="C22" i="4"/>
  <c r="D21" i="4"/>
  <c r="D36" i="2" s="1"/>
  <c r="C21" i="4"/>
  <c r="D20" i="4"/>
  <c r="D35" i="2" s="1"/>
  <c r="C20" i="4"/>
  <c r="H14" i="4"/>
  <c r="D32" i="2" s="1"/>
  <c r="G14" i="4"/>
  <c r="C32" i="2" s="1"/>
  <c r="D14" i="4"/>
  <c r="C14" i="4"/>
  <c r="C33" i="4" s="1"/>
  <c r="H13" i="4"/>
  <c r="D31" i="2" s="1"/>
  <c r="G13" i="4"/>
  <c r="C31" i="2" s="1"/>
  <c r="D13" i="4"/>
  <c r="C13" i="4"/>
  <c r="D23" i="2" s="1"/>
  <c r="H12" i="4"/>
  <c r="G12" i="4"/>
  <c r="D12" i="4"/>
  <c r="C12" i="4"/>
  <c r="C31" i="4" s="1"/>
  <c r="H11" i="4"/>
  <c r="G11" i="4"/>
  <c r="D11" i="4"/>
  <c r="C11" i="4"/>
  <c r="C30" i="4" s="1"/>
  <c r="H10" i="4"/>
  <c r="G10" i="4"/>
  <c r="D10" i="4"/>
  <c r="C10" i="4"/>
  <c r="C29" i="4" s="1"/>
  <c r="H9" i="4"/>
  <c r="G9" i="4"/>
  <c r="D9" i="4"/>
  <c r="C9" i="4"/>
  <c r="C28" i="4" s="1"/>
  <c r="D7" i="4"/>
  <c r="D15" i="2" s="1"/>
  <c r="D6" i="4"/>
  <c r="D14" i="2" s="1"/>
  <c r="H5" i="4"/>
  <c r="D16" i="2" s="1"/>
  <c r="D5" i="4"/>
  <c r="D13" i="2" s="1"/>
  <c r="B41" i="2"/>
  <c r="D39" i="2"/>
  <c r="C39" i="2"/>
  <c r="C38" i="2"/>
  <c r="C37" i="2"/>
  <c r="C36" i="2"/>
  <c r="C35" i="2"/>
  <c r="D30" i="2"/>
  <c r="C30" i="2"/>
  <c r="D29" i="2"/>
  <c r="C29" i="2"/>
  <c r="D28" i="2"/>
  <c r="C28" i="2"/>
  <c r="D27" i="2"/>
  <c r="C27" i="2"/>
  <c r="D24" i="2"/>
  <c r="D21" i="2"/>
  <c r="C21" i="2"/>
  <c r="C20" i="2"/>
  <c r="B10" i="2"/>
  <c r="B9" i="2"/>
  <c r="D44" i="1"/>
  <c r="K42" i="1"/>
  <c r="J42" i="1"/>
  <c r="I42" i="1"/>
  <c r="H42" i="1"/>
  <c r="K41" i="1"/>
  <c r="J41" i="1"/>
  <c r="I41" i="1"/>
  <c r="H41" i="1"/>
  <c r="K40" i="1"/>
  <c r="J40" i="1"/>
  <c r="I40" i="1"/>
  <c r="H40" i="1"/>
  <c r="K39" i="1"/>
  <c r="J39" i="1"/>
  <c r="I39" i="1"/>
  <c r="H39" i="1"/>
  <c r="K38" i="1"/>
  <c r="J38" i="1"/>
  <c r="I38" i="1"/>
  <c r="H38" i="1"/>
  <c r="K37" i="1"/>
  <c r="J37" i="1"/>
  <c r="I37" i="1"/>
  <c r="H37" i="1"/>
  <c r="K36" i="1"/>
  <c r="J36" i="1"/>
  <c r="I36" i="1"/>
  <c r="H36" i="1"/>
  <c r="K35" i="1"/>
  <c r="J35" i="1"/>
  <c r="I35" i="1"/>
  <c r="H35" i="1"/>
  <c r="K34" i="1"/>
  <c r="J34" i="1"/>
  <c r="I34" i="1"/>
  <c r="H34" i="1"/>
  <c r="K33" i="1"/>
  <c r="J33" i="1"/>
  <c r="I33" i="1"/>
  <c r="H33" i="1"/>
  <c r="K32" i="1"/>
  <c r="J32" i="1"/>
  <c r="I32" i="1"/>
  <c r="H32" i="1"/>
  <c r="K31" i="1"/>
  <c r="J31" i="1"/>
  <c r="I31" i="1"/>
  <c r="H31" i="1"/>
  <c r="K30" i="1"/>
  <c r="J30" i="1"/>
  <c r="I30" i="1"/>
  <c r="H30" i="1"/>
  <c r="K29" i="1"/>
  <c r="J29" i="1"/>
  <c r="I29" i="1"/>
  <c r="H29" i="1"/>
  <c r="K28" i="1"/>
  <c r="J28" i="1"/>
  <c r="I28" i="1"/>
  <c r="H28" i="1"/>
  <c r="K27" i="1"/>
  <c r="J27" i="1"/>
  <c r="I27" i="1"/>
  <c r="H27" i="1"/>
  <c r="K26" i="1"/>
  <c r="J26" i="1"/>
  <c r="I26" i="1"/>
  <c r="H26" i="1"/>
  <c r="K25" i="1"/>
  <c r="J25" i="1"/>
  <c r="I25" i="1"/>
  <c r="H25" i="1"/>
  <c r="K24" i="1"/>
  <c r="J24" i="1"/>
  <c r="I24" i="1"/>
  <c r="H24" i="1"/>
  <c r="K23" i="1"/>
  <c r="J23" i="1"/>
  <c r="I23" i="1"/>
  <c r="H23" i="1"/>
  <c r="K22" i="1"/>
  <c r="J22" i="1"/>
  <c r="I22" i="1"/>
  <c r="H22" i="1"/>
  <c r="K21" i="1"/>
  <c r="J21" i="1"/>
  <c r="I21" i="1"/>
  <c r="H21" i="1"/>
  <c r="K20" i="1"/>
  <c r="J20" i="1"/>
  <c r="I20" i="1"/>
  <c r="H20" i="1"/>
  <c r="K19" i="1"/>
  <c r="J19" i="1"/>
  <c r="I19" i="1"/>
  <c r="H19" i="1"/>
  <c r="K18" i="1"/>
  <c r="J18" i="1"/>
  <c r="I18" i="1"/>
  <c r="H18" i="1"/>
  <c r="K17" i="1"/>
  <c r="J17" i="1"/>
  <c r="I17" i="1"/>
  <c r="H17" i="1"/>
  <c r="K16" i="1"/>
  <c r="J16" i="1"/>
  <c r="I16" i="1"/>
  <c r="H16" i="1"/>
  <c r="K15" i="1"/>
  <c r="J15" i="1"/>
  <c r="I15" i="1"/>
  <c r="H15" i="1"/>
  <c r="K14" i="1"/>
  <c r="J14" i="1"/>
  <c r="I14" i="1"/>
  <c r="H14" i="1"/>
  <c r="K13" i="1"/>
  <c r="J13" i="1"/>
  <c r="I13" i="1"/>
  <c r="H13" i="1"/>
  <c r="K12" i="1"/>
  <c r="J12" i="1"/>
  <c r="I12" i="1"/>
  <c r="H12" i="1"/>
  <c r="K11" i="1"/>
  <c r="J11" i="1"/>
  <c r="I11" i="1"/>
  <c r="H11" i="1"/>
  <c r="K10" i="1"/>
  <c r="J10" i="1"/>
  <c r="I10" i="1"/>
  <c r="H10" i="1"/>
  <c r="K9" i="1"/>
  <c r="J9" i="1"/>
  <c r="I9" i="1"/>
  <c r="H9" i="1"/>
  <c r="K8" i="1"/>
  <c r="J8" i="1"/>
  <c r="I8" i="1"/>
  <c r="H8" i="1"/>
  <c r="K7" i="1"/>
  <c r="J7" i="1"/>
  <c r="I7" i="1"/>
  <c r="H7" i="1"/>
  <c r="C19" i="2" l="1"/>
  <c r="D19" i="2"/>
  <c r="D20" i="2"/>
  <c r="C22" i="2"/>
  <c r="D22" i="2"/>
  <c r="C23" i="2"/>
  <c r="C24" i="2"/>
</calcChain>
</file>

<file path=xl/sharedStrings.xml><?xml version="1.0" encoding="utf-8"?>
<sst xmlns="http://schemas.openxmlformats.org/spreadsheetml/2006/main" count="360" uniqueCount="292">
  <si>
    <t>Rate each cell 0–10. Set its weight (Low/Medium/High) by how much risk or cost it carries. Analysis updates automatically.</t>
  </si>
  <si>
    <t>0 = nothing named here   ·   5 = partial, gaps remain   ·   10 = artifacts exist and are owned   ·   Weight defaults are pre-set; adjust if needed.</t>
  </si>
  <si>
    <t>Aspect (Row)</t>
  </si>
  <si>
    <t>Cell — Architectural Concern</t>
  </si>
  <si>
    <t>Rating 0–10</t>
  </si>
  <si>
    <t>Weight</t>
  </si>
  <si>
    <t>Scoring guide</t>
  </si>
  <si>
    <t>I · Business &amp; Operating</t>
  </si>
  <si>
    <t>S-I  ·  AI Strategy &amp; Roadmap</t>
  </si>
  <si>
    <t>High</t>
  </si>
  <si>
    <t>9–10   Substrate Native — artifacts exist, owned, operating</t>
  </si>
  <si>
    <t>C-I  ·  Operating Model Design</t>
  </si>
  <si>
    <t>Medium</t>
  </si>
  <si>
    <t>6–8   Substrate Aware — forming, gaps remain</t>
  </si>
  <si>
    <t>L-I  ·  Process Architecture</t>
  </si>
  <si>
    <t>3–5   Early — partial or ad hoc</t>
  </si>
  <si>
    <t>P-I  ·  Operating Deployment</t>
  </si>
  <si>
    <t>0–2   Absent — nothing named here</t>
  </si>
  <si>
    <t>O-I  ·  Governance Operations</t>
  </si>
  <si>
    <t>Weight   High = more risk/cost, counts more in the overall score</t>
  </si>
  <si>
    <t>E-I  ·  Operating Evolution</t>
  </si>
  <si>
    <t>Low</t>
  </si>
  <si>
    <t>II · Information &amp; Knowledge</t>
  </si>
  <si>
    <t>S-II  ·  Knowledge Strategy</t>
  </si>
  <si>
    <t>C-II  ·  Knowledge Architecture</t>
  </si>
  <si>
    <t>L-II  ·  Retrieval &amp; RAG Design</t>
  </si>
  <si>
    <t>P-II  ·  Knowledge Substrate</t>
  </si>
  <si>
    <t>O-II  ·  Knowledge Operations</t>
  </si>
  <si>
    <t>E-II  ·  Knowledge Evolution</t>
  </si>
  <si>
    <t>III · AI Systems &amp; Application</t>
  </si>
  <si>
    <t>S-III  ·  AI System Strategy</t>
  </si>
  <si>
    <t>C-III  ·  Application Design</t>
  </si>
  <si>
    <t>L-III  ·  Workflow Orchestration</t>
  </si>
  <si>
    <t>P-III  ·  Application Deployment</t>
  </si>
  <si>
    <t>O-III  ·  AI Operations</t>
  </si>
  <si>
    <t>E-III  ·  Application Evolution</t>
  </si>
  <si>
    <t>IV · Model &amp; Agent</t>
  </si>
  <si>
    <t>S-IV  ·  Model &amp; Sovereignty Strategy</t>
  </si>
  <si>
    <t>C-IV  ·  Model Portfolio Design</t>
  </si>
  <si>
    <t>L-IV  ·  Inference &amp; Agent Routing</t>
  </si>
  <si>
    <t>P-IV  ·  Model Deployment</t>
  </si>
  <si>
    <t>O-IV  ·  Model Operations</t>
  </si>
  <si>
    <t>E-IV  ·  Model Evolution</t>
  </si>
  <si>
    <t>V · Substrate &amp; Infrastructure</t>
  </si>
  <si>
    <t>S-V  ·  Substrate Strategy</t>
  </si>
  <si>
    <t>C-V  ·  Compute Architecture</t>
  </si>
  <si>
    <t>L-V  ·  Inference Topology</t>
  </si>
  <si>
    <t>P-V  ·  Substrate Deployment</t>
  </si>
  <si>
    <t>O-V  ·  Substrate Ops &amp; FinOps</t>
  </si>
  <si>
    <t>E-V  ·  Substrate Evolution</t>
  </si>
  <si>
    <t>VI · Security &amp; Privacy</t>
  </si>
  <si>
    <t>S-VI  ·  Security &amp; Resilience Strategy</t>
  </si>
  <si>
    <t>C-VI  ·  Threat &amp; Privacy Model</t>
  </si>
  <si>
    <t>L-VI  ·  Identity &amp; Access Design</t>
  </si>
  <si>
    <t>P-VI  ·  Security Deployment</t>
  </si>
  <si>
    <t>O-VI  ·  Security Operations</t>
  </si>
  <si>
    <t>E-VI  ·  Security Evolution</t>
  </si>
  <si>
    <t>Overall weighted score (auto)</t>
  </si>
  <si>
    <t>AI-SAFE · Architecture Assessment Report  ·  v1.1</t>
  </si>
  <si>
    <t>Company</t>
  </si>
  <si>
    <t>Assessed by</t>
  </si>
  <si>
    <t>Date</t>
  </si>
  <si>
    <t>Industry</t>
  </si>
  <si>
    <t>OVERALL RESULT</t>
  </si>
  <si>
    <t>Score / Level</t>
  </si>
  <si>
    <t>Overall maturity score (0–10)</t>
  </si>
  <si>
    <t>Maturity level</t>
  </si>
  <si>
    <t>Resilience score (change-readiness)</t>
  </si>
  <si>
    <t>Agentic readiness score</t>
  </si>
  <si>
    <t>By Aspect</t>
  </si>
  <si>
    <t>Score</t>
  </si>
  <si>
    <t>What this means</t>
  </si>
  <si>
    <t>By Layer</t>
  </si>
  <si>
    <t>Status</t>
  </si>
  <si>
    <t>Commit (Strategic)</t>
  </si>
  <si>
    <t>Design (Conceptual)</t>
  </si>
  <si>
    <t>Compose (Logical)</t>
  </si>
  <si>
    <t>Deploy (Physical)</t>
  </si>
  <si>
    <t>Operate (Operational)</t>
  </si>
  <si>
    <t>Adapt (Evolution)</t>
  </si>
  <si>
    <t>Top gaps to address</t>
  </si>
  <si>
    <t>Cell</t>
  </si>
  <si>
    <t>Gap 1</t>
  </si>
  <si>
    <t>Gap 2</t>
  </si>
  <si>
    <t>Gap 3</t>
  </si>
  <si>
    <t>Gap 4</t>
  </si>
  <si>
    <t>Gap 5</t>
  </si>
  <si>
    <t>Guide  ·  What each cell means</t>
  </si>
  <si>
    <t>The 36 cells, by aspect row. Cells marked ! are consequence-bearing: a gap here can create operational, financial, legal, or customer consequence, not just lost performance.</t>
  </si>
  <si>
    <t>Code</t>
  </si>
  <si>
    <t>What it means</t>
  </si>
  <si>
    <t>Example artifact</t>
  </si>
  <si>
    <t>Aspect I · Business &amp; Operating</t>
  </si>
  <si>
    <t>S-I !</t>
  </si>
  <si>
    <t>AI Strategy &amp; Roadmap</t>
  </si>
  <si>
    <t>The strategic commitment for how the business and operating model will run on AI. This is where leadership decides AI's position in the enterprise architecture, charters the transformation, and sets the investment-governance mandate before a single system is built.</t>
  </si>
  <si>
    <t>e.g.  A board-approved 3-year AI roadmap naming where AI will and will not be used.</t>
  </si>
  <si>
    <t>C-I !</t>
  </si>
  <si>
    <t>Operating Model Design</t>
  </si>
  <si>
    <t>The conceptual design of the AI-enabled operating model: the capability map with an AI overlay, the operating-model patterns, and the policy framework that governs autonomous agents acting on the business. Why it matters: agents change who does the work, so decision rights must be modeled before deployment.</t>
  </si>
  <si>
    <t>e.g.  A decision-rights and delegation model: what an agent may do alone, what needs human approval, and the escalation path when authority runs out.</t>
  </si>
  <si>
    <t>L-I</t>
  </si>
  <si>
    <t>Process Architecture</t>
  </si>
  <si>
    <t>The logical process architecture — how operating processes, investment stage-gates, and agent orchestration actually compose into coordinated work. This is the bridge between the operating-model concept and a runnable design.</t>
  </si>
  <si>
    <t>e.g.  A process map of the top 10 workflows redesigned around AI.</t>
  </si>
  <si>
    <t>P-I</t>
  </si>
  <si>
    <t>Operating Deployment</t>
  </si>
  <si>
    <t>The physical deployment of the operating model: the deployment spec, the charters that stand up governance bodies, the tooling stack that runs the AI operating system, and the AI-native role definitions. Why it matters: governance that exists only on paper fails the moment systems go live.</t>
  </si>
  <si>
    <t>e.g.  A live rollout plan with owners, milestones, and go/no-go gates.</t>
  </si>
  <si>
    <t>O-I !</t>
  </si>
  <si>
    <t>Governance Operations</t>
  </si>
  <si>
    <t>The operational discipline of governance itself — the cadence calendar, portfolio reviews, decision logging and audit, and the performance dashboard that keeps the operating model honest in production.</t>
  </si>
  <si>
    <t>e.g.  A monthly AI governance review with minutes and action items.</t>
  </si>
  <si>
    <t>E-I</t>
  </si>
  <si>
    <t>Operating Evolution</t>
  </si>
  <si>
    <t>How the operating model evolves: the evolution roadmap, criteria for sunsetting capabilities, workforce reskilling, and the cadence for refreshing governance as the firm matures up the L-levels. Why it matters: an operating model that cannot change becomes the next legacy constraint.</t>
  </si>
  <si>
    <t>e.g.  A quarterly process to retire, replace, or scale AI use cases.</t>
  </si>
  <si>
    <t>Aspect II · Information &amp; Knowledge</t>
  </si>
  <si>
    <t>S-II</t>
  </si>
  <si>
    <t>Knowledge Strategy</t>
  </si>
  <si>
    <t>The strategic stance on knowledge and data as the firm's durable moat. This commits the enterprise to data sovereignty, integrity-at-write discipline, and a context engine — treating proprietary knowledge as the asset competitors cannot copy.</t>
  </si>
  <si>
    <t>e.g.  A documented stance on what proprietary knowledge becomes an AI moat.</t>
  </si>
  <si>
    <t>C-II</t>
  </si>
  <si>
    <t>Knowledge Architecture</t>
  </si>
  <si>
    <t>The conceptual knowledge architecture: the enterprise ontology and semantic layer, the reference model, agentic memory, and the data-product catalog (DPROD). Why it matters: agents reason only as well as the knowledge structure beneath them.</t>
  </si>
  <si>
    <t>e.g.  A knowledge architecture diagram: sources, ownership, and access.</t>
  </si>
  <si>
    <t>L-II</t>
  </si>
  <si>
    <t>Retrieval &amp; RAG Design</t>
  </si>
  <si>
    <t>The logical design of retrieval — how knowledge actually reaches the model. This composes hybrid RAG, graph RAG, and agentic RAG into an information-flow architecture with full data lineage.</t>
  </si>
  <si>
    <t>e.g.  A RAG design spec: chunking, embeddings, retrieval, and evaluation.</t>
  </si>
  <si>
    <t>P-II</t>
  </si>
  <si>
    <t>Knowledge Substrate</t>
  </si>
  <si>
    <t>The physical knowledge substrate: the vector-DB-plus-knowledge-graph stack, data pipelines, the asset registry, and the training-data repository with its licensing. Why it matters: retrieval quality is bounded by the substrate that stores and serves knowledge.</t>
  </si>
  <si>
    <t>e.g.  A deployed vector store with refresh jobs and access controls.</t>
  </si>
  <si>
    <t>O-II</t>
  </si>
  <si>
    <t>Knowledge Operations</t>
  </si>
  <si>
    <t>The operations that keep knowledge trustworthy in production: freshness SLAs, retrieval-quality monitoring, data-quality operations, and knowledge-drift detection.</t>
  </si>
  <si>
    <t>e.g.  A dashboard tracking retrieval quality and stale-content alerts.</t>
  </si>
  <si>
    <t>E-II</t>
  </si>
  <si>
    <t>Knowledge Evolution</t>
  </si>
  <si>
    <t>How knowledge evolves: the ontology-evolution process, the context-engine roadmap, retirement criteria for stale assets, and the strategy for evolving training data. Why it matters: an ontology frozen at launch slowly diverges from reality.</t>
  </si>
  <si>
    <t>e.g.  A re-indexing and knowledge-refresh schedule with drift checks.</t>
  </si>
  <si>
    <t>Aspect III · AI Systems &amp; Application</t>
  </si>
  <si>
    <t>S-III</t>
  </si>
  <si>
    <t>AI System Strategy</t>
  </si>
  <si>
    <t>The strategy for AI systems and applications: the AI-native workflow strategy, the application-portfolio strategy, the cognition-stack commitment, and the human-AI autonomy doctrine. Why it matters: this decides whether AI augments existing workflows or redesigns them.</t>
  </si>
  <si>
    <t>e.g.  A portfolio of AI applications ranked by value and feasibility.</t>
  </si>
  <si>
    <t>C-III</t>
  </si>
  <si>
    <t>Application Design</t>
  </si>
  <si>
    <t>The conceptual design of AI applications: the reference architecture, the workflow-and-agent pattern catalog, knowledge-worker augmentation patterns, and the use-case portfolio with its archetypes.</t>
  </si>
  <si>
    <t>e.g.  A reference architecture and pattern catalog for AI apps.</t>
  </si>
  <si>
    <t>L-III !</t>
  </si>
  <si>
    <t>Workflow Orchestration</t>
  </si>
  <si>
    <t>The logical workflow orchestration: the application's logical architecture, orchestration design, the MCP/A2A protocol architecture for tools and agents to interoperate, and the tool catalog. Why it matters: agentic workflows are only as reliable as the protocols connecting them.</t>
  </si>
  <si>
    <t>e.g.  An orchestration design with a controlled tool catalog and guards on workflow mutation, so agents cannot invoke or alter beyond scope.</t>
  </si>
  <si>
    <t>P-III</t>
  </si>
  <si>
    <t>Application Deployment</t>
  </si>
  <si>
    <t>The physical deployment of AI applications: the deployment topology, the application-and-agent registry, the eval-harness deployment, and the human-in-the-loop interface.</t>
  </si>
  <si>
    <t>e.g.  A deployed app with an eval harness and human-in-the-loop UI.</t>
  </si>
  <si>
    <t>O-III</t>
  </si>
  <si>
    <t>AI Operations</t>
  </si>
  <si>
    <t>The operations layer for AI applications — APM built for AI, the workflow operations runbook, AI incident and crisis response, and the eval-gated deployment pipeline. Why it matters: AI failures are probabilistic and need their own observability.</t>
  </si>
  <si>
    <t>e.g.  An AI-specific APM dashboard and an incident-response runbook.</t>
  </si>
  <si>
    <t>E-III</t>
  </si>
  <si>
    <t>Application Evolution</t>
  </si>
  <si>
    <t>How applications evolve: the evolution roadmap, workflow-refactoring cadence, the cognition-stack migration strategy, and the agentic-workflow maturation plan.</t>
  </si>
  <si>
    <t>e.g.  A roadmap for refactoring workflows as models improve.</t>
  </si>
  <si>
    <t>Aspect IV · Model &amp; Agent</t>
  </si>
  <si>
    <t>S-IV</t>
  </si>
  <si>
    <t>Model &amp; Sovereignty Strategy</t>
  </si>
  <si>
    <t>The strategy for models and agents: the model-sovereignty stance, the frontier-plus-DSLM-plus-SLM strategy, agent autonomy levels, and quantum-AI readiness. Why it matters: the model mix is an economic and sovereignty decision, not just a technical one.</t>
  </si>
  <si>
    <t>e.g.  A model-sovereignty stance: which models, where, and why.</t>
  </si>
  <si>
    <t>C-IV</t>
  </si>
  <si>
    <t>Model Portfolio Design</t>
  </si>
  <si>
    <t>The conceptual model-portfolio design: the portfolio itself (frontier, domain-specific, small), the agent-capability portfolio, the hybrid-inference routing model, and the distillation-pipeline design.</t>
  </si>
  <si>
    <t>e.g.  A model portfolio (frontier + domain + small) with selection rules.</t>
  </si>
  <si>
    <t>L-IV !</t>
  </si>
  <si>
    <t>Inference &amp; Agent Routing</t>
  </si>
  <si>
    <t>The logical design of inference and agent routing: the routing-and-inference logic, hybrid reasoning routing, the agent mesh (hierarchical plus peer-to-peer), and the MCP/A2A coordination logic. Why it matters: routing decisions drive both cost and quality on every call.</t>
  </si>
  <si>
    <t>e.g.  A routing design that sends each request to the right model/agent.</t>
  </si>
  <si>
    <t>P-IV</t>
  </si>
  <si>
    <t>Model Deployment</t>
  </si>
  <si>
    <t>The physical model deployment: the model registry with lineage and model cards, the agent deployment spec, model serving (vLLM / SGLang / Llm-D), and the orchestration engine.</t>
  </si>
  <si>
    <t>e.g.  A model registry with lineage, model cards, and a serving stack.</t>
  </si>
  <si>
    <t>O-IV !</t>
  </si>
  <si>
    <t>Model Operations</t>
  </si>
  <si>
    <t>Model operations in production: monitoring and drift detection, agent-behavior and loop monitoring, the production-to-eval trace pipeline, and continuous-learning operations. Why it matters: models drift and agents loop; both fail quietly.</t>
  </si>
  <si>
    <t>e.g.  Agent-behaviour and loop monitoring with drift detection, so an agent acting outside expected bounds is caught and can be rolled back.</t>
  </si>
  <si>
    <t>E-IV</t>
  </si>
  <si>
    <t>Model Evolution</t>
  </si>
  <si>
    <t>How models and agents evolve: retraining cadence and triggers, the frontier-model adoption strategy, multi-modal capability evolution, and the agent-capability expansion process.</t>
  </si>
  <si>
    <t>e.g.  A retraining cadence and a frontier-model adoption process.</t>
  </si>
  <si>
    <t>Aspect V · Substrate &amp; Infrastructure</t>
  </si>
  <si>
    <t>S-V</t>
  </si>
  <si>
    <t>Substrate Strategy</t>
  </si>
  <si>
    <t>The strategy for compute substrate and infrastructure: the substrate-and-cost position, the infrastructure-sovereignty roadmap, the multi-cloud and hybrid strategy, and the energy-and-sustainability commitment. Why it matters: compute is the largest and most volatile cost in AI.</t>
  </si>
  <si>
    <t>e.g.  A compute and cost position: cloud, hybrid, sovereignty, energy.</t>
  </si>
  <si>
    <t>C-V</t>
  </si>
  <si>
    <t>Compute Architecture</t>
  </si>
  <si>
    <t>The conceptual compute architecture: the substrate's conceptual architecture, the compute-and-GPU strategy model, the inference-serving conceptual architecture, and the substrate cost-and-carbon model.</t>
  </si>
  <si>
    <t>e.g.  A compute architecture with a cost-and-carbon model.</t>
  </si>
  <si>
    <t>L-V</t>
  </si>
  <si>
    <t>Inference Topology</t>
  </si>
  <si>
    <t>The logical inference topology: the hybrid-inference reference topology, the K8s + KEDA + Karpenter + DRA design for elastic GPU scaling, sustainable architecture patterns, and substrate observability design. Why it matters: GPU efficiency lives or dies in the scaling design.</t>
  </si>
  <si>
    <t>e.g.  An inference topology (e.g. K8s + autoscaling) for elastic GPU.</t>
  </si>
  <si>
    <t>P-V</t>
  </si>
  <si>
    <t>Substrate Deployment</t>
  </si>
  <si>
    <t>The physical substrate deployment: the deployment topology, GPU/CPU/SPOT inventory with MIG partitioning, the inference gateway fronting vLLM/SGLang/Llm-D, and the AI Bill of Materials (AIBOM).</t>
  </si>
  <si>
    <t>e.g.  A deployed inference gateway with GPU/CPU inventory and an AIBOM.</t>
  </si>
  <si>
    <t>O-V</t>
  </si>
  <si>
    <t>Substrate Ops &amp; FinOps</t>
  </si>
  <si>
    <t>Substrate operations and FinOps: TTFT / KV-cache / queue-depth operations, GPU-utilization and idle-compute operations, FinOps for AI, and carbon-and-energy operations. Why it matters: idle GPUs are the silent budget killer.</t>
  </si>
  <si>
    <t>e.g.  A FinOps dashboard tracking cost per inference and per token.</t>
  </si>
  <si>
    <t>E-V</t>
  </si>
  <si>
    <t>Substrate Evolution</t>
  </si>
  <si>
    <t>How the substrate evolves: the evolution roadmap, the technology-refresh process, compute-cost-trajectory tracking, and sustainability targets.</t>
  </si>
  <si>
    <t>e.g.  A capacity and cost-optimization plan reviewed each quarter.</t>
  </si>
  <si>
    <t>Aspect VI · Security &amp; Privacy</t>
  </si>
  <si>
    <t>S-VI !</t>
  </si>
  <si>
    <t>Security &amp; Resilience Strategy</t>
  </si>
  <si>
    <t>The strategy for security, privacy, and resilience: the AI security-and-resilience stance, the privacy-and-data-protection strategy, the adversarial-AI defense doctrine, and the crisis-and-incident readiness charter. Why it matters: AI expands the attack surface to prompts, agents, and training data.</t>
  </si>
  <si>
    <t>e.g.  A security and resilience strategy for the AI attack surface.</t>
  </si>
  <si>
    <t>C-VI</t>
  </si>
  <si>
    <t>Threat &amp; Privacy Model</t>
  </si>
  <si>
    <t>The conceptual threat-and-privacy model: the AI threat model (OWASP Agentic), the privacy-by-design reference model, the IAM model for humans plus AI agents, and the red-teaming conceptual strategy.</t>
  </si>
  <si>
    <t>e.g.  A threat model and privacy assessment for AI systems and agents.</t>
  </si>
  <si>
    <t>L-VI !</t>
  </si>
  <si>
    <t>Identity &amp; Access Design</t>
  </si>
  <si>
    <t>The logical identity-and-access design: the AI security logical architecture, agent permission and sandbox design, prompt-injection defense, and the IAM logical design for AI agents. Why it matters: an over-permissioned agent is a breach waiting to happen.</t>
  </si>
  <si>
    <t>e.g.  Agent identity and least-privilege access, plus pre-binding validation that refuses or escalates an invalid action before it commits.</t>
  </si>
  <si>
    <t>P-VI !</t>
  </si>
  <si>
    <t>Security Deployment</t>
  </si>
  <si>
    <t>The physical security deployment: the security tooling stack, IAM deployment for humans and agents, privacy-infrastructure deployment, and the audit-trail-plus-red-teaming infrastructure.</t>
  </si>
  <si>
    <t>e.g.  Deployed guardrails, secrets management, and agent sandboxing.</t>
  </si>
  <si>
    <t>O-VI !</t>
  </si>
  <si>
    <t>Security Operations</t>
  </si>
  <si>
    <t>Security operations: the AI SOC process, continuous-compliance automation, agent-action audit-log operations, and adversarial-incident response. Why it matters: agent actions accumulate faster than humans can review them.</t>
  </si>
  <si>
    <t>e.g.  Agent-action audit logging and adversarial-incident response, giving evidence continuity of what each agent did and why.</t>
  </si>
  <si>
    <t>E-VI</t>
  </si>
  <si>
    <t>Security Evolution</t>
  </si>
  <si>
    <t>How security evolves: the threat-model refresh cadence, privacy-framework evolution, the security-control evolution roadmap, and regulatory-horizon tracking.</t>
  </si>
  <si>
    <t>e.g.  A process to update threat models as new AI risks emerge.</t>
  </si>
  <si>
    <t>How to rate (0–10)</t>
  </si>
  <si>
    <t>9–10</t>
  </si>
  <si>
    <t>Substrate Native: artifacts exist, are owned, and operate.</t>
  </si>
  <si>
    <t>6–8</t>
  </si>
  <si>
    <t>Substrate Aware: forming, with gaps remaining.</t>
  </si>
  <si>
    <t>3–5</t>
  </si>
  <si>
    <t>Early: partial, ad hoc, or undocumented.</t>
  </si>
  <si>
    <t>0–2</t>
  </si>
  <si>
    <t>Absent: nothing named here.</t>
  </si>
  <si>
    <t>What's new in v1.1</t>
  </si>
  <si>
    <t>•  Added a Resilience score (change-readiness) from the Adapt and drift-detection cells, reported separately from maturity.</t>
  </si>
  <si>
    <t>•  Added an Agentic Readiness score covering agent identity, authority and delegation, tool invocation, monitoring, and audit.</t>
  </si>
  <si>
    <t>•  Marked consequence-bearing cells (!) where a gap can create operational, financial, legal, or customer consequence.</t>
  </si>
  <si>
    <t>•  Sharpened the agentic cells to name refusal, escalation, pre-binding validation, and rollback explicitly.</t>
  </si>
  <si>
    <t>Your Result</t>
  </si>
  <si>
    <t>Updates automatically from the Assessment tab. Enter ratings there first.</t>
  </si>
  <si>
    <t>Overall maturity score</t>
  </si>
  <si>
    <t>Agent identity, authority, tool invocation, monitoring, and audit. The controls that decide whether a system can create consequence without scope.</t>
  </si>
  <si>
    <t>Score by Aspect (row)</t>
  </si>
  <si>
    <t>Avg</t>
  </si>
  <si>
    <t>Score by Layer (column)</t>
  </si>
  <si>
    <t>Your biggest gaps</t>
  </si>
  <si>
    <t>The discipline:  Name the cell, and you can defend it. A cell with no named artifact is a gap, and the gap is where AI initiatives break.
AI-SAFE V1.0 · Prashant Akhawat · akhawat.com</t>
  </si>
  <si>
    <t>The lowest-rated cells are your backlog. Sequence by risk (Trust ring) and cost (Value ring).</t>
  </si>
  <si>
    <t>Rank</t>
  </si>
  <si>
    <t>Lowest score</t>
  </si>
  <si>
    <t>Aspect</t>
  </si>
  <si>
    <t>I</t>
  </si>
  <si>
    <t>II</t>
  </si>
  <si>
    <t>III</t>
  </si>
  <si>
    <t>IV</t>
  </si>
  <si>
    <t>V</t>
  </si>
  <si>
    <t>VI</t>
  </si>
  <si>
    <t>Change Log</t>
  </si>
  <si>
    <t>A living tool. Each version records what changed and what prompted it.</t>
  </si>
  <si>
    <t>Version</t>
  </si>
  <si>
    <t>Driver</t>
  </si>
  <si>
    <t>What changed</t>
  </si>
  <si>
    <t>v1.0</t>
  </si>
  <si>
    <t>Initial release</t>
  </si>
  <si>
    <t>First release of the AI-SAFE self-assessment: 36 cells rated 0 to 10, weighted by risk and cost, with maturity score, per-aspect and per-layer breakdowns, biggest-gaps ranking, a radar chart, and a personalized report.</t>
  </si>
  <si>
    <t>v1.1</t>
  </si>
  <si>
    <t>Community feedback</t>
  </si>
  <si>
    <t>Added a separate Resilience score (change-readiness), drawn from the Adapt and drift-detection cells. Prompted by a question on whether a point-in-time maturity score reflects how an architecture holds up when conditions later change.</t>
  </si>
  <si>
    <t>Added an Agentic Readiness score covering agent identity, authority and delegation, tool invocation, monitoring, and audit. Prompted by a point that in the agentic era the most dangerous gaps are those that let a system create consequence without sufficient authority, evidence, or scope.</t>
  </si>
  <si>
    <t>Marked consequence-bearing cells, where a gap can create operational, financial, legal, or customer consequence rather than only lost performance, so the assessment reads as a map of consequence risk.</t>
  </si>
  <si>
    <t>Sharpened the agentic cells to name refusal, escalation, pre-binding validation, and rollback explicitly, reflecting the difference between detecting an invalid action and preventing it before it binds.</t>
  </si>
  <si>
    <t>On feedback</t>
  </si>
  <si>
    <t>The v1.1 refinements came from thoughtful challenges raised by the community on LinkedIn. A framework that is shared in public and improved in response to good questions is stronger than one polished in private. Further input is welcome.</t>
  </si>
  <si>
    <t>AI-SAFE V1.0 · Self-Assessment Tool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</si>
</sst>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20"/>
      <color rgb="FF1A2C52"/>
      <name val="Arial"/>
    </font>
    <font>
      <b/>
      <sz val="11"/>
      <color rgb="FFC2611C"/>
      <name val="Arial"/>
    </font>
    <font>
      <i/>
      <sz val="10"/>
      <color rgb="FF555C6B"/>
      <name val="Arial"/>
    </font>
    <font>
      <b/>
      <sz val="11"/>
      <color rgb="FFFFFFFF"/>
      <name val="Arial"/>
    </font>
    <font>
      <b/>
      <sz val="11"/>
      <color rgb="FF1A2C52"/>
      <name val="Arial"/>
    </font>
    <font>
      <sz val="10"/>
      <color rgb="FF1A1F2B"/>
      <name val="Arial"/>
    </font>
    <font>
      <b/>
      <sz val="10"/>
      <color rgb="FFFFFFFF"/>
      <name val="Arial"/>
    </font>
    <font>
      <b/>
      <sz val="12"/>
      <color rgb="FF0000FF"/>
      <name val="Arial"/>
    </font>
    <font>
      <b/>
      <sz val="10"/>
      <color rgb="FF7A4D00"/>
      <name val="Arial"/>
    </font>
    <font>
      <sz val="8"/>
      <color rgb="FFBBBBBB"/>
      <name val="Arial"/>
    </font>
    <font>
      <b/>
      <sz val="12"/>
      <color rgb="FF1A2C52"/>
      <name val="Arial"/>
    </font>
    <font>
      <b/>
      <sz val="14"/>
      <color rgb="FF1A2C52"/>
      <name val="Arial"/>
    </font>
    <font>
      <b/>
      <sz val="13"/>
      <color rgb="FF1A2C52"/>
      <name val="Arial"/>
    </font>
    <font>
      <b/>
      <sz val="22"/>
      <color rgb="FF1A2C52"/>
      <name val="Arial"/>
    </font>
    <font>
      <i/>
      <sz val="9"/>
      <color rgb="FF555C6B"/>
      <name val="Arial"/>
    </font>
    <font>
      <b/>
      <sz val="11"/>
      <color rgb="FF1A1F2B"/>
      <name val="Arial"/>
    </font>
    <font>
      <b/>
      <sz val="10"/>
      <color rgb="FF1A1F2B"/>
      <name val="Arial"/>
    </font>
    <font>
      <b/>
      <sz val="10"/>
      <color rgb="FF1A2C52"/>
      <name val="Arial"/>
    </font>
    <font>
      <b/>
      <sz val="11"/>
      <color rgb="FFB23A2E"/>
      <name val="Arial"/>
    </font>
    <font>
      <i/>
      <sz val="12"/>
      <color rgb="FFFFFFFF"/>
      <name val="Arial"/>
    </font>
    <font>
      <b/>
      <sz val="9"/>
      <color rgb="FF555C6B"/>
      <name val="Arial"/>
    </font>
    <font>
      <sz val="9"/>
      <color rgb="FF555C6B"/>
      <name val="Arial"/>
    </font>
    <font>
      <b/>
      <sz val="10"/>
      <color rgb="FFB23A2E"/>
      <name val="Arial"/>
    </font>
    <font>
      <b/>
      <sz val="10"/>
      <color rgb="FF236B8E"/>
      <name val="Arial"/>
    </font>
    <font>
      <b/>
      <sz val="10"/>
      <color rgb="FF177D5E"/>
      <name val="Arial"/>
    </font>
    <font>
      <b/>
      <sz val="10"/>
      <color rgb="FF6B4E9E"/>
      <name val="Arial"/>
    </font>
    <font>
      <b/>
      <sz val="10"/>
      <color rgb="FFC2611C"/>
      <name val="Arial"/>
    </font>
    <font>
      <b/>
      <sz val="10"/>
      <color rgb="FF4A5A66"/>
      <name val="Arial"/>
    </font>
    <font>
      <b/>
      <sz val="18"/>
      <color rgb="FF1A2C52"/>
      <name val="Arial"/>
    </font>
    <font>
      <b/>
      <sz val="11"/>
      <color rgb="FF0000FF"/>
      <name val="Arial"/>
    </font>
    <font>
      <b/>
      <sz val="15"/>
      <color rgb="FF1A2C52"/>
      <name val="Arial"/>
    </font>
    <font>
      <b/>
      <sz val="12"/>
      <color rgb="FFFFFFFF"/>
      <name val="Arial"/>
    </font>
    <font>
      <b/>
      <sz val="20"/>
      <color rgb="FF1A2C52"/>
      <name val="Arial"/>
      <family val="2"/>
    </font>
  </fonts>
  <fills count="13">
    <fill>
      <patternFill patternType="none"/>
    </fill>
    <fill>
      <patternFill patternType="gray125"/>
    </fill>
    <fill>
      <patternFill patternType="solid">
        <fgColor rgb="FF1A2C52"/>
      </patternFill>
    </fill>
    <fill>
      <patternFill patternType="solid">
        <fgColor rgb="FFB23A2E"/>
      </patternFill>
    </fill>
    <fill>
      <patternFill patternType="solid">
        <fgColor rgb="FFFFFDE7"/>
      </patternFill>
    </fill>
    <fill>
      <patternFill patternType="solid">
        <fgColor rgb="FFFFF6E0"/>
      </patternFill>
    </fill>
    <fill>
      <patternFill patternType="solid">
        <fgColor rgb="FF236B8E"/>
      </patternFill>
    </fill>
    <fill>
      <patternFill patternType="solid">
        <fgColor rgb="FF177D5E"/>
      </patternFill>
    </fill>
    <fill>
      <patternFill patternType="solid">
        <fgColor rgb="FF6B4E9E"/>
      </patternFill>
    </fill>
    <fill>
      <patternFill patternType="solid">
        <fgColor rgb="FFC2611C"/>
      </patternFill>
    </fill>
    <fill>
      <patternFill patternType="solid">
        <fgColor rgb="FF4A5A66"/>
      </patternFill>
    </fill>
    <fill>
      <patternFill patternType="solid">
        <fgColor rgb="FFE0B97A"/>
      </patternFill>
    </fill>
    <fill>
      <patternFill patternType="solid">
        <fgColor rgb="FFF4F1E8"/>
      </patternFill>
    </fill>
  </fills>
  <borders count="6">
    <border>
      <left/>
      <right/>
      <top/>
      <bottom/>
      <diagonal/>
    </border>
    <border>
      <left style="thin">
        <color rgb="FFC9C2B0"/>
      </left>
      <right style="thin">
        <color rgb="FFC9C2B0"/>
      </right>
      <top style="thin">
        <color rgb="FFC9C2B0"/>
      </top>
      <bottom style="thin">
        <color rgb="FFC9C2B0"/>
      </bottom>
      <diagonal/>
    </border>
    <border>
      <left style="thin">
        <color rgb="FFC9C2B0"/>
      </left>
      <right style="thin">
        <color rgb="FFC9C2B0"/>
      </right>
      <top/>
      <bottom/>
      <diagonal/>
    </border>
    <border>
      <left style="thin">
        <color rgb="FFC9C2B0"/>
      </left>
      <right style="thin">
        <color rgb="FFC9C2B0"/>
      </right>
      <top/>
      <bottom style="thin">
        <color rgb="FFC9C2B0"/>
      </bottom>
      <diagonal/>
    </border>
    <border>
      <left/>
      <right style="thin">
        <color rgb="FFC9C2B0"/>
      </right>
      <top style="thin">
        <color rgb="FFC9C2B0"/>
      </top>
      <bottom style="thin">
        <color rgb="FFC9C2B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wrapText="1"/>
    </xf>
    <xf numFmtId="0" fontId="8" fillId="4" borderId="1"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6" fillId="0" borderId="0" xfId="0" applyFont="1" applyAlignment="1">
      <alignment horizontal="left" vertical="center"/>
    </xf>
    <xf numFmtId="0" fontId="10" fillId="0" borderId="0" xfId="0" applyFont="1"/>
    <xf numFmtId="0" fontId="12" fillId="11" borderId="0" xfId="0" applyFont="1" applyFill="1" applyAlignment="1">
      <alignment horizontal="center" vertical="center"/>
    </xf>
    <xf numFmtId="0" fontId="16" fillId="0" borderId="0" xfId="0" applyFont="1" applyAlignment="1">
      <alignment horizontal="left" vertical="center"/>
    </xf>
    <xf numFmtId="0" fontId="32" fillId="2" borderId="1" xfId="0" applyFont="1" applyFill="1" applyBorder="1" applyAlignment="1">
      <alignment horizontal="center" vertical="center"/>
    </xf>
    <xf numFmtId="0" fontId="12" fillId="11" borderId="1" xfId="0" applyFont="1" applyFill="1" applyBorder="1" applyAlignment="1">
      <alignment horizontal="center" vertical="center"/>
    </xf>
    <xf numFmtId="0" fontId="11" fillId="12" borderId="1" xfId="0" applyFont="1" applyFill="1" applyBorder="1" applyAlignment="1">
      <alignment horizontal="center" vertical="center"/>
    </xf>
    <xf numFmtId="0" fontId="7" fillId="3" borderId="1" xfId="0" applyFont="1" applyFill="1" applyBorder="1" applyAlignment="1">
      <alignment horizontal="left" vertical="center"/>
    </xf>
    <xf numFmtId="0" fontId="16" fillId="0" borderId="1" xfId="0" applyFont="1" applyBorder="1" applyAlignment="1">
      <alignment horizontal="center" vertical="center"/>
    </xf>
    <xf numFmtId="0" fontId="7" fillId="6" borderId="1" xfId="0" applyFont="1" applyFill="1" applyBorder="1" applyAlignment="1">
      <alignment horizontal="left" vertical="center"/>
    </xf>
    <xf numFmtId="0" fontId="7" fillId="7" borderId="1" xfId="0" applyFont="1" applyFill="1" applyBorder="1" applyAlignment="1">
      <alignment horizontal="left" vertical="center"/>
    </xf>
    <xf numFmtId="0" fontId="7" fillId="8" borderId="1" xfId="0" applyFont="1" applyFill="1" applyBorder="1" applyAlignment="1">
      <alignment horizontal="left" vertical="center"/>
    </xf>
    <xf numFmtId="0" fontId="7" fillId="9" borderId="1" xfId="0" applyFont="1" applyFill="1" applyBorder="1" applyAlignment="1">
      <alignment horizontal="left" vertical="center"/>
    </xf>
    <xf numFmtId="0" fontId="7" fillId="10" borderId="1" xfId="0" applyFont="1" applyFill="1" applyBorder="1" applyAlignment="1">
      <alignment horizontal="left" vertical="center"/>
    </xf>
    <xf numFmtId="0" fontId="18" fillId="12" borderId="1" xfId="0" applyFont="1" applyFill="1" applyBorder="1" applyAlignment="1">
      <alignment horizontal="left" vertical="center"/>
    </xf>
    <xf numFmtId="0" fontId="17" fillId="0" borderId="1" xfId="0" applyFont="1" applyBorder="1" applyAlignment="1">
      <alignment horizontal="left" vertical="center"/>
    </xf>
    <xf numFmtId="0" fontId="6" fillId="0" borderId="1" xfId="0" applyFont="1" applyBorder="1" applyAlignment="1">
      <alignment horizontal="center" vertical="center"/>
    </xf>
    <xf numFmtId="0" fontId="19" fillId="0" borderId="1" xfId="0" applyFont="1" applyBorder="1" applyAlignment="1">
      <alignment horizontal="center" vertical="center"/>
    </xf>
    <xf numFmtId="0" fontId="6" fillId="0" borderId="1" xfId="0" applyFont="1" applyBorder="1" applyAlignment="1">
      <alignment horizontal="left" vertical="center"/>
    </xf>
    <xf numFmtId="0" fontId="23" fillId="0" borderId="1" xfId="0" applyFont="1" applyBorder="1" applyAlignment="1">
      <alignment horizontal="center" vertical="top"/>
    </xf>
    <xf numFmtId="0" fontId="17"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24" fillId="0" borderId="1" xfId="0" applyFont="1" applyBorder="1" applyAlignment="1">
      <alignment horizontal="center" vertical="top"/>
    </xf>
    <xf numFmtId="0" fontId="25" fillId="0" borderId="1" xfId="0" applyFont="1" applyBorder="1" applyAlignment="1">
      <alignment horizontal="center" vertical="top"/>
    </xf>
    <xf numFmtId="0" fontId="26" fillId="0" borderId="1" xfId="0" applyFont="1" applyBorder="1" applyAlignment="1">
      <alignment horizontal="center" vertical="top"/>
    </xf>
    <xf numFmtId="0" fontId="27" fillId="0" borderId="1" xfId="0" applyFont="1" applyBorder="1" applyAlignment="1">
      <alignment horizontal="center" vertical="top"/>
    </xf>
    <xf numFmtId="0" fontId="28" fillId="0" borderId="1" xfId="0" applyFont="1" applyBorder="1" applyAlignment="1">
      <alignment horizontal="center" vertical="top"/>
    </xf>
    <xf numFmtId="0" fontId="27" fillId="0" borderId="0" xfId="0" applyFont="1" applyAlignment="1">
      <alignment horizontal="center" vertical="center"/>
    </xf>
    <xf numFmtId="0" fontId="14" fillId="11" borderId="0" xfId="0" applyFont="1" applyFill="1" applyAlignment="1">
      <alignment horizontal="center" vertical="center"/>
    </xf>
    <xf numFmtId="0" fontId="13" fillId="12" borderId="0" xfId="0" applyFont="1" applyFill="1" applyAlignment="1">
      <alignment horizontal="center" vertical="center"/>
    </xf>
    <xf numFmtId="0" fontId="13" fillId="11" borderId="0" xfId="0" applyFont="1" applyFill="1" applyAlignment="1">
      <alignment horizontal="center" vertical="center"/>
    </xf>
    <xf numFmtId="0" fontId="17" fillId="0" borderId="1" xfId="0" applyFont="1" applyBorder="1" applyAlignment="1">
      <alignment horizontal="center"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2" fillId="0" borderId="1" xfId="0" applyFont="1" applyBorder="1" applyAlignment="1">
      <alignment horizontal="center" vertical="top"/>
    </xf>
    <xf numFmtId="0" fontId="18" fillId="0" borderId="1" xfId="0" applyFont="1" applyBorder="1" applyAlignment="1">
      <alignment horizontal="left" vertical="top" wrapText="1"/>
    </xf>
    <xf numFmtId="0" fontId="2" fillId="0" borderId="0" xfId="0" applyFont="1" applyAlignment="1">
      <alignment horizontal="left" vertical="center" wrapText="1"/>
    </xf>
    <xf numFmtId="0" fontId="0" fillId="0" borderId="0" xfId="0" applyAlignment="1">
      <alignment wrapText="1"/>
    </xf>
    <xf numFmtId="0" fontId="33" fillId="0" borderId="0" xfId="0" applyFont="1" applyAlignment="1">
      <alignment horizontal="left" vertical="center"/>
    </xf>
    <xf numFmtId="0" fontId="0" fillId="0" borderId="0" xfId="0"/>
    <xf numFmtId="0" fontId="7" fillId="7" borderId="1" xfId="0" applyFont="1" applyFill="1" applyBorder="1" applyAlignment="1">
      <alignment horizontal="left" vertical="center" wrapText="1"/>
    </xf>
    <xf numFmtId="0" fontId="0" fillId="0" borderId="2" xfId="0" applyBorder="1"/>
    <xf numFmtId="0" fontId="0" fillId="0" borderId="3" xfId="0" applyBorder="1"/>
    <xf numFmtId="0" fontId="7" fillId="10" borderId="1" xfId="0" applyFont="1" applyFill="1" applyBorder="1" applyAlignment="1">
      <alignment horizontal="left" vertical="center" wrapText="1"/>
    </xf>
    <xf numFmtId="0" fontId="11" fillId="0" borderId="0" xfId="0" applyFont="1" applyAlignment="1">
      <alignment horizontal="left" vertical="center"/>
    </xf>
    <xf numFmtId="0" fontId="7" fillId="6" borderId="1" xfId="0" applyFont="1" applyFill="1" applyBorder="1" applyAlignment="1">
      <alignment horizontal="left" vertical="center" wrapText="1"/>
    </xf>
    <xf numFmtId="0" fontId="3" fillId="0" borderId="0" xfId="0" applyFont="1" applyAlignment="1">
      <alignment horizontal="left" vertical="center" wrapText="1"/>
    </xf>
    <xf numFmtId="0" fontId="7" fillId="9"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0" fontId="29" fillId="0" borderId="0" xfId="0" applyFont="1" applyAlignment="1">
      <alignment horizontal="left" vertical="center"/>
    </xf>
    <xf numFmtId="0" fontId="30" fillId="4" borderId="5" xfId="0" applyFont="1" applyFill="1" applyBorder="1" applyAlignment="1" applyProtection="1">
      <alignment horizontal="left" vertical="center"/>
      <protection locked="0"/>
    </xf>
    <xf numFmtId="0" fontId="0" fillId="0" borderId="5" xfId="0" applyBorder="1"/>
    <xf numFmtId="0" fontId="15" fillId="0" borderId="0" xfId="0" applyFont="1" applyAlignment="1">
      <alignment horizontal="left" vertical="center"/>
    </xf>
    <xf numFmtId="0" fontId="31" fillId="0" borderId="0" xfId="0" applyFont="1" applyAlignment="1">
      <alignment horizontal="left" vertical="center"/>
    </xf>
    <xf numFmtId="0" fontId="16" fillId="0" borderId="1" xfId="0" applyFont="1" applyBorder="1" applyAlignment="1">
      <alignment horizontal="left" vertical="center"/>
    </xf>
    <xf numFmtId="0" fontId="0" fillId="0" borderId="4" xfId="0" applyBorder="1"/>
    <xf numFmtId="0" fontId="32" fillId="2" borderId="1" xfId="0" applyFont="1" applyFill="1" applyBorder="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xf>
    <xf numFmtId="0" fontId="4" fillId="7" borderId="1" xfId="0" applyFont="1" applyFill="1" applyBorder="1" applyAlignment="1">
      <alignment horizontal="left" vertical="center"/>
    </xf>
    <xf numFmtId="0" fontId="6" fillId="0" borderId="0" xfId="0" applyFont="1" applyAlignment="1">
      <alignment horizontal="left" vertical="top" wrapText="1"/>
    </xf>
    <xf numFmtId="0" fontId="4" fillId="9" borderId="1" xfId="0" applyFont="1" applyFill="1" applyBorder="1" applyAlignment="1">
      <alignment horizontal="left" vertical="center"/>
    </xf>
    <xf numFmtId="0" fontId="4" fillId="6" borderId="1" xfId="0" applyFont="1" applyFill="1" applyBorder="1" applyAlignment="1">
      <alignment horizontal="left" vertical="center"/>
    </xf>
    <xf numFmtId="0" fontId="4" fillId="3" borderId="1" xfId="0" applyFont="1" applyFill="1" applyBorder="1" applyAlignment="1">
      <alignment horizontal="left" vertical="center"/>
    </xf>
    <xf numFmtId="0" fontId="4" fillId="8" borderId="1" xfId="0" applyFont="1" applyFill="1" applyBorder="1" applyAlignment="1">
      <alignment horizontal="left" vertical="center"/>
    </xf>
    <xf numFmtId="0" fontId="4" fillId="10" borderId="1" xfId="0" applyFont="1" applyFill="1" applyBorder="1" applyAlignment="1">
      <alignment horizontal="left" vertical="center"/>
    </xf>
    <xf numFmtId="0" fontId="13" fillId="0" borderId="0" xfId="0" applyFont="1" applyAlignment="1">
      <alignment horizontal="left" vertical="center"/>
    </xf>
    <xf numFmtId="0" fontId="20" fillId="2" borderId="0" xfId="0" applyFont="1" applyFill="1" applyAlignment="1">
      <alignment horizontal="left" vertical="center" wrapText="1"/>
    </xf>
    <xf numFmtId="0" fontId="15" fillId="0" borderId="0" xfId="0" applyFont="1" applyAlignment="1">
      <alignment horizontal="left" vertical="center" wrapText="1"/>
    </xf>
  </cellXfs>
  <cellStyles count="1">
    <cellStyle name="Normal" xfId="0" builtinId="0"/>
  </cellStyles>
  <dxfs count="6">
    <dxf>
      <font>
        <b/>
        <color rgb="FFB23A2E"/>
        <name val="Arial"/>
      </font>
    </dxf>
    <dxf>
      <font>
        <b/>
        <color rgb="FFC2611C"/>
        <name val="Arial"/>
      </font>
    </dxf>
    <dxf>
      <font>
        <b/>
        <color rgb="FF177D5E"/>
        <name val="Arial"/>
      </font>
    </dxf>
    <dxf>
      <font>
        <b/>
        <color rgb="FFB23A2E"/>
        <name val="Arial"/>
      </font>
    </dxf>
    <dxf>
      <font>
        <b/>
        <color rgb="FFC2611C"/>
        <name val="Arial"/>
      </font>
    </dxf>
    <dxf>
      <font>
        <b/>
        <color rgb="FF177D5E"/>
        <name val="Arial"/>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IN"/>
              <a:t>AI Architecture by Aspect</a:t>
            </a:r>
          </a:p>
        </c:rich>
      </c:tx>
      <c:layout>
        <c:manualLayout>
          <c:xMode val="edge"/>
          <c:yMode val="edge"/>
          <c:x val="0.56184823232323233"/>
          <c:y val="8.3006535947712425E-3"/>
        </c:manualLayout>
      </c:layout>
      <c:overlay val="1"/>
    </c:title>
    <c:autoTitleDeleted val="0"/>
    <c:plotArea>
      <c:layout/>
      <c:radarChart>
        <c:radarStyle val="filled"/>
        <c:varyColors val="1"/>
        <c:ser>
          <c:idx val="0"/>
          <c:order val="0"/>
          <c:tx>
            <c:strRef>
              <c:f>Analysis!$C$27</c:f>
              <c:strCache>
                <c:ptCount val="1"/>
                <c:pt idx="0">
                  <c:v>Score</c:v>
                </c:pt>
              </c:strCache>
            </c:strRef>
          </c:tx>
          <c:spPr>
            <a:ln>
              <a:prstDash val="solid"/>
            </a:ln>
          </c:spPr>
          <c:cat>
            <c:strRef>
              <c:f>Analysis!$B$28:$B$33</c:f>
              <c:strCache>
                <c:ptCount val="6"/>
                <c:pt idx="0">
                  <c:v>I</c:v>
                </c:pt>
                <c:pt idx="1">
                  <c:v>II</c:v>
                </c:pt>
                <c:pt idx="2">
                  <c:v>III</c:v>
                </c:pt>
                <c:pt idx="3">
                  <c:v>IV</c:v>
                </c:pt>
                <c:pt idx="4">
                  <c:v>V</c:v>
                </c:pt>
                <c:pt idx="5">
                  <c:v>VI</c:v>
                </c:pt>
              </c:strCache>
            </c:strRef>
          </c:cat>
          <c:val>
            <c:numRef>
              <c:f>Analysis!$C$28:$C$33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4E-4E55-96F5-CB7B5208B7F1}"/>
            </c:ext>
          </c:extLst>
        </c:ser>
        <c:dLbls>
          <c:showLegendKey val="0"/>
          <c:showVal val="0"/>
          <c:showCatName val="0"/>
          <c:showSerName val="0"/>
          <c:showPercent val="0"/>
          <c:showBubbleSize val="0"/>
        </c:dLbls>
        <c:axId val="10"/>
        <c:axId val="100"/>
      </c:rad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max val="10"/>
          <c:min val="0"/>
        </c:scaling>
        <c:delete val="1"/>
        <c:axPos val="l"/>
        <c:majorGridlines/>
        <c:numFmt formatCode="General"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52387</xdr:colOff>
      <xdr:row>22</xdr:row>
      <xdr:rowOff>133350</xdr:rowOff>
    </xdr:from>
    <xdr:ext cx="3960000" cy="306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44"/>
  <sheetViews>
    <sheetView showGridLines="0" tabSelected="1" topLeftCell="A3" workbookViewId="0">
      <selection activeCell="B2" sqref="B2:E2"/>
    </sheetView>
  </sheetViews>
  <sheetFormatPr defaultRowHeight="14.25" x14ac:dyDescent="0.45"/>
  <cols>
    <col min="1" max="1" width="3" customWidth="1"/>
    <col min="2" max="2" width="26" customWidth="1"/>
    <col min="3" max="3" width="36" customWidth="1"/>
    <col min="4" max="4" width="13.1328125" customWidth="1"/>
    <col min="5" max="5" width="12" customWidth="1"/>
    <col min="6" max="6" width="3" customWidth="1"/>
    <col min="7" max="7" width="46" customWidth="1"/>
    <col min="8" max="11" width="13" hidden="1" customWidth="1"/>
  </cols>
  <sheetData>
    <row r="2" spans="2:11" ht="25.15" x14ac:dyDescent="0.45">
      <c r="B2" s="48" t="s">
        <v>291</v>
      </c>
      <c r="C2" s="49"/>
      <c r="D2" s="49"/>
      <c r="E2" s="49"/>
    </row>
    <row r="3" spans="2:11" ht="28.15" customHeight="1" x14ac:dyDescent="0.45">
      <c r="B3" s="46" t="s">
        <v>0</v>
      </c>
      <c r="C3" s="47"/>
      <c r="D3" s="47"/>
      <c r="E3" s="47"/>
    </row>
    <row r="4" spans="2:11" ht="25.9" customHeight="1" x14ac:dyDescent="0.45">
      <c r="B4" s="56" t="s">
        <v>1</v>
      </c>
      <c r="C4" s="47"/>
      <c r="D4" s="47"/>
      <c r="E4" s="47"/>
    </row>
    <row r="6" spans="2:11" x14ac:dyDescent="0.45">
      <c r="B6" s="1" t="s">
        <v>2</v>
      </c>
      <c r="C6" s="1" t="s">
        <v>3</v>
      </c>
      <c r="D6" s="2" t="s">
        <v>4</v>
      </c>
      <c r="E6" s="2" t="s">
        <v>5</v>
      </c>
      <c r="G6" s="3" t="s">
        <v>6</v>
      </c>
    </row>
    <row r="7" spans="2:11" ht="30" customHeight="1" x14ac:dyDescent="0.45">
      <c r="B7" s="58" t="s">
        <v>7</v>
      </c>
      <c r="C7" s="4" t="s">
        <v>8</v>
      </c>
      <c r="D7" s="5"/>
      <c r="E7" s="6" t="s">
        <v>9</v>
      </c>
      <c r="G7" s="7" t="s">
        <v>10</v>
      </c>
      <c r="H7" s="8">
        <f t="shared" ref="H7:H42" si="0">IF(E7="High",3,IF(E7="Low",1,2))</f>
        <v>3</v>
      </c>
      <c r="I7" s="8" t="str">
        <f t="shared" ref="I7:I42" si="1">IF(D7="","",D7+ROW()/100000)</f>
        <v/>
      </c>
      <c r="J7" s="8" t="str">
        <f t="shared" ref="J7:J42" si="2">IF(D7="","",D7*H7)</f>
        <v/>
      </c>
      <c r="K7" s="8" t="str">
        <f t="shared" ref="K7:K42" si="3">IF(D7="","",H7)</f>
        <v/>
      </c>
    </row>
    <row r="8" spans="2:11" ht="30" customHeight="1" x14ac:dyDescent="0.45">
      <c r="B8" s="51"/>
      <c r="C8" s="4" t="s">
        <v>11</v>
      </c>
      <c r="D8" s="5"/>
      <c r="E8" s="6" t="s">
        <v>12</v>
      </c>
      <c r="G8" s="7" t="s">
        <v>13</v>
      </c>
      <c r="H8" s="8">
        <f t="shared" si="0"/>
        <v>2</v>
      </c>
      <c r="I8" s="8" t="str">
        <f t="shared" si="1"/>
        <v/>
      </c>
      <c r="J8" s="8" t="str">
        <f t="shared" si="2"/>
        <v/>
      </c>
      <c r="K8" s="8" t="str">
        <f t="shared" si="3"/>
        <v/>
      </c>
    </row>
    <row r="9" spans="2:11" ht="30" customHeight="1" x14ac:dyDescent="0.45">
      <c r="B9" s="51"/>
      <c r="C9" s="4" t="s">
        <v>14</v>
      </c>
      <c r="D9" s="5"/>
      <c r="E9" s="6" t="s">
        <v>12</v>
      </c>
      <c r="G9" s="7" t="s">
        <v>15</v>
      </c>
      <c r="H9" s="8">
        <f t="shared" si="0"/>
        <v>2</v>
      </c>
      <c r="I9" s="8" t="str">
        <f t="shared" si="1"/>
        <v/>
      </c>
      <c r="J9" s="8" t="str">
        <f t="shared" si="2"/>
        <v/>
      </c>
      <c r="K9" s="8" t="str">
        <f t="shared" si="3"/>
        <v/>
      </c>
    </row>
    <row r="10" spans="2:11" ht="30" customHeight="1" x14ac:dyDescent="0.45">
      <c r="B10" s="51"/>
      <c r="C10" s="4" t="s">
        <v>16</v>
      </c>
      <c r="D10" s="5"/>
      <c r="E10" s="6" t="s">
        <v>12</v>
      </c>
      <c r="G10" s="7" t="s">
        <v>17</v>
      </c>
      <c r="H10" s="8">
        <f t="shared" si="0"/>
        <v>2</v>
      </c>
      <c r="I10" s="8" t="str">
        <f t="shared" si="1"/>
        <v/>
      </c>
      <c r="J10" s="8" t="str">
        <f t="shared" si="2"/>
        <v/>
      </c>
      <c r="K10" s="8" t="str">
        <f t="shared" si="3"/>
        <v/>
      </c>
    </row>
    <row r="11" spans="2:11" ht="30" customHeight="1" x14ac:dyDescent="0.45">
      <c r="B11" s="51"/>
      <c r="C11" s="4" t="s">
        <v>18</v>
      </c>
      <c r="D11" s="5"/>
      <c r="E11" s="6" t="s">
        <v>9</v>
      </c>
      <c r="G11" s="7" t="s">
        <v>19</v>
      </c>
      <c r="H11" s="8">
        <f t="shared" si="0"/>
        <v>3</v>
      </c>
      <c r="I11" s="8" t="str">
        <f t="shared" si="1"/>
        <v/>
      </c>
      <c r="J11" s="8" t="str">
        <f t="shared" si="2"/>
        <v/>
      </c>
      <c r="K11" s="8" t="str">
        <f t="shared" si="3"/>
        <v/>
      </c>
    </row>
    <row r="12" spans="2:11" ht="30" customHeight="1" x14ac:dyDescent="0.45">
      <c r="B12" s="52"/>
      <c r="C12" s="4" t="s">
        <v>20</v>
      </c>
      <c r="D12" s="5"/>
      <c r="E12" s="6" t="s">
        <v>21</v>
      </c>
      <c r="H12" s="8">
        <f t="shared" si="0"/>
        <v>1</v>
      </c>
      <c r="I12" s="8" t="str">
        <f t="shared" si="1"/>
        <v/>
      </c>
      <c r="J12" s="8" t="str">
        <f t="shared" si="2"/>
        <v/>
      </c>
      <c r="K12" s="8" t="str">
        <f t="shared" si="3"/>
        <v/>
      </c>
    </row>
    <row r="13" spans="2:11" ht="30" customHeight="1" x14ac:dyDescent="0.45">
      <c r="B13" s="55" t="s">
        <v>22</v>
      </c>
      <c r="C13" s="4" t="s">
        <v>23</v>
      </c>
      <c r="D13" s="5"/>
      <c r="E13" s="6" t="s">
        <v>12</v>
      </c>
      <c r="H13" s="8">
        <f t="shared" si="0"/>
        <v>2</v>
      </c>
      <c r="I13" s="8" t="str">
        <f t="shared" si="1"/>
        <v/>
      </c>
      <c r="J13" s="8" t="str">
        <f t="shared" si="2"/>
        <v/>
      </c>
      <c r="K13" s="8" t="str">
        <f t="shared" si="3"/>
        <v/>
      </c>
    </row>
    <row r="14" spans="2:11" ht="30" customHeight="1" x14ac:dyDescent="0.45">
      <c r="B14" s="51"/>
      <c r="C14" s="4" t="s">
        <v>24</v>
      </c>
      <c r="D14" s="5"/>
      <c r="E14" s="6" t="s">
        <v>12</v>
      </c>
      <c r="H14" s="8">
        <f t="shared" si="0"/>
        <v>2</v>
      </c>
      <c r="I14" s="8" t="str">
        <f t="shared" si="1"/>
        <v/>
      </c>
      <c r="J14" s="8" t="str">
        <f t="shared" si="2"/>
        <v/>
      </c>
      <c r="K14" s="8" t="str">
        <f t="shared" si="3"/>
        <v/>
      </c>
    </row>
    <row r="15" spans="2:11" ht="30" customHeight="1" x14ac:dyDescent="0.45">
      <c r="B15" s="51"/>
      <c r="C15" s="4" t="s">
        <v>25</v>
      </c>
      <c r="D15" s="5"/>
      <c r="E15" s="6" t="s">
        <v>12</v>
      </c>
      <c r="H15" s="8">
        <f t="shared" si="0"/>
        <v>2</v>
      </c>
      <c r="I15" s="8" t="str">
        <f t="shared" si="1"/>
        <v/>
      </c>
      <c r="J15" s="8" t="str">
        <f t="shared" si="2"/>
        <v/>
      </c>
      <c r="K15" s="8" t="str">
        <f t="shared" si="3"/>
        <v/>
      </c>
    </row>
    <row r="16" spans="2:11" ht="30" customHeight="1" x14ac:dyDescent="0.45">
      <c r="B16" s="51"/>
      <c r="C16" s="4" t="s">
        <v>26</v>
      </c>
      <c r="D16" s="5"/>
      <c r="E16" s="6" t="s">
        <v>12</v>
      </c>
      <c r="H16" s="8">
        <f t="shared" si="0"/>
        <v>2</v>
      </c>
      <c r="I16" s="8" t="str">
        <f t="shared" si="1"/>
        <v/>
      </c>
      <c r="J16" s="8" t="str">
        <f t="shared" si="2"/>
        <v/>
      </c>
      <c r="K16" s="8" t="str">
        <f t="shared" si="3"/>
        <v/>
      </c>
    </row>
    <row r="17" spans="2:11" ht="30" customHeight="1" x14ac:dyDescent="0.45">
      <c r="B17" s="51"/>
      <c r="C17" s="4" t="s">
        <v>27</v>
      </c>
      <c r="D17" s="5"/>
      <c r="E17" s="6" t="s">
        <v>12</v>
      </c>
      <c r="H17" s="8">
        <f t="shared" si="0"/>
        <v>2</v>
      </c>
      <c r="I17" s="8" t="str">
        <f t="shared" si="1"/>
        <v/>
      </c>
      <c r="J17" s="8" t="str">
        <f t="shared" si="2"/>
        <v/>
      </c>
      <c r="K17" s="8" t="str">
        <f t="shared" si="3"/>
        <v/>
      </c>
    </row>
    <row r="18" spans="2:11" ht="30" customHeight="1" x14ac:dyDescent="0.45">
      <c r="B18" s="52"/>
      <c r="C18" s="4" t="s">
        <v>28</v>
      </c>
      <c r="D18" s="5"/>
      <c r="E18" s="6" t="s">
        <v>21</v>
      </c>
      <c r="H18" s="8">
        <f t="shared" si="0"/>
        <v>1</v>
      </c>
      <c r="I18" s="8" t="str">
        <f t="shared" si="1"/>
        <v/>
      </c>
      <c r="J18" s="8" t="str">
        <f t="shared" si="2"/>
        <v/>
      </c>
      <c r="K18" s="8" t="str">
        <f t="shared" si="3"/>
        <v/>
      </c>
    </row>
    <row r="19" spans="2:11" ht="30" customHeight="1" x14ac:dyDescent="0.45">
      <c r="B19" s="50" t="s">
        <v>29</v>
      </c>
      <c r="C19" s="4" t="s">
        <v>30</v>
      </c>
      <c r="D19" s="5"/>
      <c r="E19" s="6" t="s">
        <v>12</v>
      </c>
      <c r="H19" s="8">
        <f t="shared" si="0"/>
        <v>2</v>
      </c>
      <c r="I19" s="8" t="str">
        <f t="shared" si="1"/>
        <v/>
      </c>
      <c r="J19" s="8" t="str">
        <f t="shared" si="2"/>
        <v/>
      </c>
      <c r="K19" s="8" t="str">
        <f t="shared" si="3"/>
        <v/>
      </c>
    </row>
    <row r="20" spans="2:11" ht="30" customHeight="1" x14ac:dyDescent="0.45">
      <c r="B20" s="51"/>
      <c r="C20" s="4" t="s">
        <v>31</v>
      </c>
      <c r="D20" s="5"/>
      <c r="E20" s="6" t="s">
        <v>12</v>
      </c>
      <c r="H20" s="8">
        <f t="shared" si="0"/>
        <v>2</v>
      </c>
      <c r="I20" s="8" t="str">
        <f t="shared" si="1"/>
        <v/>
      </c>
      <c r="J20" s="8" t="str">
        <f t="shared" si="2"/>
        <v/>
      </c>
      <c r="K20" s="8" t="str">
        <f t="shared" si="3"/>
        <v/>
      </c>
    </row>
    <row r="21" spans="2:11" ht="30" customHeight="1" x14ac:dyDescent="0.45">
      <c r="B21" s="51"/>
      <c r="C21" s="4" t="s">
        <v>32</v>
      </c>
      <c r="D21" s="5"/>
      <c r="E21" s="6" t="s">
        <v>12</v>
      </c>
      <c r="H21" s="8">
        <f t="shared" si="0"/>
        <v>2</v>
      </c>
      <c r="I21" s="8" t="str">
        <f t="shared" si="1"/>
        <v/>
      </c>
      <c r="J21" s="8" t="str">
        <f t="shared" si="2"/>
        <v/>
      </c>
      <c r="K21" s="8" t="str">
        <f t="shared" si="3"/>
        <v/>
      </c>
    </row>
    <row r="22" spans="2:11" ht="30" customHeight="1" x14ac:dyDescent="0.45">
      <c r="B22" s="51"/>
      <c r="C22" s="4" t="s">
        <v>33</v>
      </c>
      <c r="D22" s="5"/>
      <c r="E22" s="6" t="s">
        <v>12</v>
      </c>
      <c r="H22" s="8">
        <f t="shared" si="0"/>
        <v>2</v>
      </c>
      <c r="I22" s="8" t="str">
        <f t="shared" si="1"/>
        <v/>
      </c>
      <c r="J22" s="8" t="str">
        <f t="shared" si="2"/>
        <v/>
      </c>
      <c r="K22" s="8" t="str">
        <f t="shared" si="3"/>
        <v/>
      </c>
    </row>
    <row r="23" spans="2:11" ht="30" customHeight="1" x14ac:dyDescent="0.45">
      <c r="B23" s="51"/>
      <c r="C23" s="4" t="s">
        <v>34</v>
      </c>
      <c r="D23" s="5"/>
      <c r="E23" s="6" t="s">
        <v>9</v>
      </c>
      <c r="H23" s="8">
        <f t="shared" si="0"/>
        <v>3</v>
      </c>
      <c r="I23" s="8" t="str">
        <f t="shared" si="1"/>
        <v/>
      </c>
      <c r="J23" s="8" t="str">
        <f t="shared" si="2"/>
        <v/>
      </c>
      <c r="K23" s="8" t="str">
        <f t="shared" si="3"/>
        <v/>
      </c>
    </row>
    <row r="24" spans="2:11" ht="30" customHeight="1" x14ac:dyDescent="0.45">
      <c r="B24" s="52"/>
      <c r="C24" s="4" t="s">
        <v>35</v>
      </c>
      <c r="D24" s="5"/>
      <c r="E24" s="6" t="s">
        <v>21</v>
      </c>
      <c r="H24" s="8">
        <f t="shared" si="0"/>
        <v>1</v>
      </c>
      <c r="I24" s="8" t="str">
        <f t="shared" si="1"/>
        <v/>
      </c>
      <c r="J24" s="8" t="str">
        <f t="shared" si="2"/>
        <v/>
      </c>
      <c r="K24" s="8" t="str">
        <f t="shared" si="3"/>
        <v/>
      </c>
    </row>
    <row r="25" spans="2:11" ht="30" customHeight="1" x14ac:dyDescent="0.45">
      <c r="B25" s="59" t="s">
        <v>36</v>
      </c>
      <c r="C25" s="4" t="s">
        <v>37</v>
      </c>
      <c r="D25" s="5"/>
      <c r="E25" s="6" t="s">
        <v>9</v>
      </c>
      <c r="H25" s="8">
        <f t="shared" si="0"/>
        <v>3</v>
      </c>
      <c r="I25" s="8" t="str">
        <f t="shared" si="1"/>
        <v/>
      </c>
      <c r="J25" s="8" t="str">
        <f t="shared" si="2"/>
        <v/>
      </c>
      <c r="K25" s="8" t="str">
        <f t="shared" si="3"/>
        <v/>
      </c>
    </row>
    <row r="26" spans="2:11" ht="30" customHeight="1" x14ac:dyDescent="0.45">
      <c r="B26" s="51"/>
      <c r="C26" s="4" t="s">
        <v>38</v>
      </c>
      <c r="D26" s="5"/>
      <c r="E26" s="6" t="s">
        <v>12</v>
      </c>
      <c r="H26" s="8">
        <f t="shared" si="0"/>
        <v>2</v>
      </c>
      <c r="I26" s="8" t="str">
        <f t="shared" si="1"/>
        <v/>
      </c>
      <c r="J26" s="8" t="str">
        <f t="shared" si="2"/>
        <v/>
      </c>
      <c r="K26" s="8" t="str">
        <f t="shared" si="3"/>
        <v/>
      </c>
    </row>
    <row r="27" spans="2:11" ht="30" customHeight="1" x14ac:dyDescent="0.45">
      <c r="B27" s="51"/>
      <c r="C27" s="4" t="s">
        <v>39</v>
      </c>
      <c r="D27" s="5"/>
      <c r="E27" s="6" t="s">
        <v>9</v>
      </c>
      <c r="H27" s="8">
        <f t="shared" si="0"/>
        <v>3</v>
      </c>
      <c r="I27" s="8" t="str">
        <f t="shared" si="1"/>
        <v/>
      </c>
      <c r="J27" s="8" t="str">
        <f t="shared" si="2"/>
        <v/>
      </c>
      <c r="K27" s="8" t="str">
        <f t="shared" si="3"/>
        <v/>
      </c>
    </row>
    <row r="28" spans="2:11" ht="30" customHeight="1" x14ac:dyDescent="0.45">
      <c r="B28" s="51"/>
      <c r="C28" s="4" t="s">
        <v>40</v>
      </c>
      <c r="D28" s="5"/>
      <c r="E28" s="6" t="s">
        <v>12</v>
      </c>
      <c r="H28" s="8">
        <f t="shared" si="0"/>
        <v>2</v>
      </c>
      <c r="I28" s="8" t="str">
        <f t="shared" si="1"/>
        <v/>
      </c>
      <c r="J28" s="8" t="str">
        <f t="shared" si="2"/>
        <v/>
      </c>
      <c r="K28" s="8" t="str">
        <f t="shared" si="3"/>
        <v/>
      </c>
    </row>
    <row r="29" spans="2:11" ht="30" customHeight="1" x14ac:dyDescent="0.45">
      <c r="B29" s="51"/>
      <c r="C29" s="4" t="s">
        <v>41</v>
      </c>
      <c r="D29" s="5"/>
      <c r="E29" s="6" t="s">
        <v>9</v>
      </c>
      <c r="H29" s="8">
        <f t="shared" si="0"/>
        <v>3</v>
      </c>
      <c r="I29" s="8" t="str">
        <f t="shared" si="1"/>
        <v/>
      </c>
      <c r="J29" s="8" t="str">
        <f t="shared" si="2"/>
        <v/>
      </c>
      <c r="K29" s="8" t="str">
        <f t="shared" si="3"/>
        <v/>
      </c>
    </row>
    <row r="30" spans="2:11" ht="30" customHeight="1" x14ac:dyDescent="0.45">
      <c r="B30" s="52"/>
      <c r="C30" s="4" t="s">
        <v>42</v>
      </c>
      <c r="D30" s="5"/>
      <c r="E30" s="6" t="s">
        <v>12</v>
      </c>
      <c r="H30" s="8">
        <f t="shared" si="0"/>
        <v>2</v>
      </c>
      <c r="I30" s="8" t="str">
        <f t="shared" si="1"/>
        <v/>
      </c>
      <c r="J30" s="8" t="str">
        <f t="shared" si="2"/>
        <v/>
      </c>
      <c r="K30" s="8" t="str">
        <f t="shared" si="3"/>
        <v/>
      </c>
    </row>
    <row r="31" spans="2:11" ht="30" customHeight="1" x14ac:dyDescent="0.45">
      <c r="B31" s="57" t="s">
        <v>43</v>
      </c>
      <c r="C31" s="4" t="s">
        <v>44</v>
      </c>
      <c r="D31" s="5"/>
      <c r="E31" s="6" t="s">
        <v>9</v>
      </c>
      <c r="H31" s="8">
        <f t="shared" si="0"/>
        <v>3</v>
      </c>
      <c r="I31" s="8" t="str">
        <f t="shared" si="1"/>
        <v/>
      </c>
      <c r="J31" s="8" t="str">
        <f t="shared" si="2"/>
        <v/>
      </c>
      <c r="K31" s="8" t="str">
        <f t="shared" si="3"/>
        <v/>
      </c>
    </row>
    <row r="32" spans="2:11" ht="30" customHeight="1" x14ac:dyDescent="0.45">
      <c r="B32" s="51"/>
      <c r="C32" s="4" t="s">
        <v>45</v>
      </c>
      <c r="D32" s="5"/>
      <c r="E32" s="6" t="s">
        <v>12</v>
      </c>
      <c r="H32" s="8">
        <f t="shared" si="0"/>
        <v>2</v>
      </c>
      <c r="I32" s="8" t="str">
        <f t="shared" si="1"/>
        <v/>
      </c>
      <c r="J32" s="8" t="str">
        <f t="shared" si="2"/>
        <v/>
      </c>
      <c r="K32" s="8" t="str">
        <f t="shared" si="3"/>
        <v/>
      </c>
    </row>
    <row r="33" spans="2:11" ht="30" customHeight="1" x14ac:dyDescent="0.45">
      <c r="B33" s="51"/>
      <c r="C33" s="4" t="s">
        <v>46</v>
      </c>
      <c r="D33" s="5"/>
      <c r="E33" s="6" t="s">
        <v>12</v>
      </c>
      <c r="H33" s="8">
        <f t="shared" si="0"/>
        <v>2</v>
      </c>
      <c r="I33" s="8" t="str">
        <f t="shared" si="1"/>
        <v/>
      </c>
      <c r="J33" s="8" t="str">
        <f t="shared" si="2"/>
        <v/>
      </c>
      <c r="K33" s="8" t="str">
        <f t="shared" si="3"/>
        <v/>
      </c>
    </row>
    <row r="34" spans="2:11" ht="30" customHeight="1" x14ac:dyDescent="0.45">
      <c r="B34" s="51"/>
      <c r="C34" s="4" t="s">
        <v>47</v>
      </c>
      <c r="D34" s="5"/>
      <c r="E34" s="6" t="s">
        <v>12</v>
      </c>
      <c r="H34" s="8">
        <f t="shared" si="0"/>
        <v>2</v>
      </c>
      <c r="I34" s="8" t="str">
        <f t="shared" si="1"/>
        <v/>
      </c>
      <c r="J34" s="8" t="str">
        <f t="shared" si="2"/>
        <v/>
      </c>
      <c r="K34" s="8" t="str">
        <f t="shared" si="3"/>
        <v/>
      </c>
    </row>
    <row r="35" spans="2:11" ht="30" customHeight="1" x14ac:dyDescent="0.45">
      <c r="B35" s="51"/>
      <c r="C35" s="4" t="s">
        <v>48</v>
      </c>
      <c r="D35" s="5"/>
      <c r="E35" s="6" t="s">
        <v>9</v>
      </c>
      <c r="H35" s="8">
        <f t="shared" si="0"/>
        <v>3</v>
      </c>
      <c r="I35" s="8" t="str">
        <f t="shared" si="1"/>
        <v/>
      </c>
      <c r="J35" s="8" t="str">
        <f t="shared" si="2"/>
        <v/>
      </c>
      <c r="K35" s="8" t="str">
        <f t="shared" si="3"/>
        <v/>
      </c>
    </row>
    <row r="36" spans="2:11" ht="30" customHeight="1" x14ac:dyDescent="0.45">
      <c r="B36" s="52"/>
      <c r="C36" s="4" t="s">
        <v>49</v>
      </c>
      <c r="D36" s="5"/>
      <c r="E36" s="6" t="s">
        <v>12</v>
      </c>
      <c r="H36" s="8">
        <f t="shared" si="0"/>
        <v>2</v>
      </c>
      <c r="I36" s="8" t="str">
        <f t="shared" si="1"/>
        <v/>
      </c>
      <c r="J36" s="8" t="str">
        <f t="shared" si="2"/>
        <v/>
      </c>
      <c r="K36" s="8" t="str">
        <f t="shared" si="3"/>
        <v/>
      </c>
    </row>
    <row r="37" spans="2:11" ht="30" customHeight="1" x14ac:dyDescent="0.45">
      <c r="B37" s="53" t="s">
        <v>50</v>
      </c>
      <c r="C37" s="4" t="s">
        <v>51</v>
      </c>
      <c r="D37" s="5"/>
      <c r="E37" s="6" t="s">
        <v>9</v>
      </c>
      <c r="H37" s="8">
        <f t="shared" si="0"/>
        <v>3</v>
      </c>
      <c r="I37" s="8" t="str">
        <f t="shared" si="1"/>
        <v/>
      </c>
      <c r="J37" s="8" t="str">
        <f t="shared" si="2"/>
        <v/>
      </c>
      <c r="K37" s="8" t="str">
        <f t="shared" si="3"/>
        <v/>
      </c>
    </row>
    <row r="38" spans="2:11" ht="30" customHeight="1" x14ac:dyDescent="0.45">
      <c r="B38" s="51"/>
      <c r="C38" s="4" t="s">
        <v>52</v>
      </c>
      <c r="D38" s="5"/>
      <c r="E38" s="6" t="s">
        <v>9</v>
      </c>
      <c r="H38" s="8">
        <f t="shared" si="0"/>
        <v>3</v>
      </c>
      <c r="I38" s="8" t="str">
        <f t="shared" si="1"/>
        <v/>
      </c>
      <c r="J38" s="8" t="str">
        <f t="shared" si="2"/>
        <v/>
      </c>
      <c r="K38" s="8" t="str">
        <f t="shared" si="3"/>
        <v/>
      </c>
    </row>
    <row r="39" spans="2:11" ht="30" customHeight="1" x14ac:dyDescent="0.45">
      <c r="B39" s="51"/>
      <c r="C39" s="4" t="s">
        <v>53</v>
      </c>
      <c r="D39" s="5"/>
      <c r="E39" s="6" t="s">
        <v>9</v>
      </c>
      <c r="H39" s="8">
        <f t="shared" si="0"/>
        <v>3</v>
      </c>
      <c r="I39" s="8" t="str">
        <f t="shared" si="1"/>
        <v/>
      </c>
      <c r="J39" s="8" t="str">
        <f t="shared" si="2"/>
        <v/>
      </c>
      <c r="K39" s="8" t="str">
        <f t="shared" si="3"/>
        <v/>
      </c>
    </row>
    <row r="40" spans="2:11" ht="30" customHeight="1" x14ac:dyDescent="0.45">
      <c r="B40" s="51"/>
      <c r="C40" s="4" t="s">
        <v>54</v>
      </c>
      <c r="D40" s="5"/>
      <c r="E40" s="6" t="s">
        <v>9</v>
      </c>
      <c r="H40" s="8">
        <f t="shared" si="0"/>
        <v>3</v>
      </c>
      <c r="I40" s="8" t="str">
        <f t="shared" si="1"/>
        <v/>
      </c>
      <c r="J40" s="8" t="str">
        <f t="shared" si="2"/>
        <v/>
      </c>
      <c r="K40" s="8" t="str">
        <f t="shared" si="3"/>
        <v/>
      </c>
    </row>
    <row r="41" spans="2:11" ht="30" customHeight="1" x14ac:dyDescent="0.45">
      <c r="B41" s="51"/>
      <c r="C41" s="4" t="s">
        <v>55</v>
      </c>
      <c r="D41" s="5"/>
      <c r="E41" s="6" t="s">
        <v>9</v>
      </c>
      <c r="H41" s="8">
        <f t="shared" si="0"/>
        <v>3</v>
      </c>
      <c r="I41" s="8" t="str">
        <f t="shared" si="1"/>
        <v/>
      </c>
      <c r="J41" s="8" t="str">
        <f t="shared" si="2"/>
        <v/>
      </c>
      <c r="K41" s="8" t="str">
        <f t="shared" si="3"/>
        <v/>
      </c>
    </row>
    <row r="42" spans="2:11" ht="30" customHeight="1" x14ac:dyDescent="0.45">
      <c r="B42" s="52"/>
      <c r="C42" s="4" t="s">
        <v>56</v>
      </c>
      <c r="D42" s="5"/>
      <c r="E42" s="6" t="s">
        <v>12</v>
      </c>
      <c r="H42" s="8">
        <f t="shared" si="0"/>
        <v>2</v>
      </c>
      <c r="I42" s="8" t="str">
        <f t="shared" si="1"/>
        <v/>
      </c>
      <c r="J42" s="8" t="str">
        <f t="shared" si="2"/>
        <v/>
      </c>
      <c r="K42" s="8" t="str">
        <f t="shared" si="3"/>
        <v/>
      </c>
    </row>
    <row r="44" spans="2:11" ht="17.649999999999999" x14ac:dyDescent="0.45">
      <c r="B44" s="54" t="s">
        <v>57</v>
      </c>
      <c r="C44" s="49"/>
      <c r="D44" s="9" t="str">
        <f>IF(COUNT(D7:D42)=0,"—",ROUND(SUM(J7:J42)/SUM(K7:K42),1))</f>
        <v>—</v>
      </c>
    </row>
  </sheetData>
  <sheetProtection algorithmName="SHA-512" hashValue="4rP5H6ucV2cfU3LeIqOV76hZKRB5V48vfw1JxJzPTBmv348qxoY/6rlqcP/q+ZgoNEuji9LFXhUHUCJgffP1ng==" saltValue="gzyNDy8A8EqQSubhRGuE3A==" spinCount="100000" sheet="1" formatCells="0"/>
  <mergeCells count="10">
    <mergeCell ref="B3:E3"/>
    <mergeCell ref="B2:E2"/>
    <mergeCell ref="B19:B24"/>
    <mergeCell ref="B37:B42"/>
    <mergeCell ref="B44:C44"/>
    <mergeCell ref="B13:B18"/>
    <mergeCell ref="B4:E4"/>
    <mergeCell ref="B31:B36"/>
    <mergeCell ref="B7:B12"/>
    <mergeCell ref="B25:B30"/>
  </mergeCells>
  <conditionalFormatting sqref="D7:D42">
    <cfRule type="colorScale" priority="1">
      <colorScale>
        <cfvo type="num" val="0"/>
        <cfvo type="num" val="5"/>
        <cfvo type="num" val="10"/>
        <color rgb="FFF4CCCC"/>
        <color rgb="FFFCE5CD"/>
        <color rgb="FFD9EAD3"/>
      </colorScale>
    </cfRule>
  </conditionalFormatting>
  <dataValidations count="2">
    <dataValidation type="whole" allowBlank="1" showInputMessage="1" showErrorMessage="1" errorTitle="Invalid rating (0–10 only)" error="Ratings must be a whole number from 0 to 10. Values above 10 or below 0 are not allowed." promptTitle="Rating 0–10" prompt="Rate 0 (absent) to 10 (fully present and owned). Whole numbers only." sqref="D7 D8 D9 D10 D11 D12 D13 D14 D15 D16 D17 D18 D19 D20 D21 D22 D23 D24 D25 D26 D27 D28 D29 D30 D31 D32 D33 D34 D35 D36 D37 D38 D39 D40 D41 D42" xr:uid="{00000000-0002-0000-0000-000000000000}">
      <formula1>0</formula1>
      <formula2>10</formula2>
    </dataValidation>
    <dataValidation type="list" showErrorMessage="1" errorTitle="Invalid weight" error="Choose Low, Medium, or High." promptTitle="Weight" prompt="How much risk or cost does this cell carry?" sqref="E7 E8 E9 E10 E11 E12 E13 E14 E15 E16 E17 E18 E19 E20 E21 E22 E23 E24 E25 E26 E27 E28 E29 E30 E31 E32 E33 E34 E35 E36 E37 E38 E39 E40 E41 E42" xr:uid="{00000000-0002-0000-0000-000001000000}">
      <formula1>"Low,Medium,High"</formula1>
    </dataValidation>
  </dataValidations>
  <pageMargins left="0.75" right="0.75" top="1" bottom="1" header="0.5" footer="0.5"/>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41"/>
  <sheetViews>
    <sheetView showGridLines="0" topLeftCell="A25" workbookViewId="0">
      <selection activeCell="F8" sqref="F8"/>
    </sheetView>
  </sheetViews>
  <sheetFormatPr defaultRowHeight="14.25" x14ac:dyDescent="0.45"/>
  <cols>
    <col min="1" max="1" width="3" customWidth="1"/>
    <col min="2" max="2" width="26" customWidth="1"/>
    <col min="3" max="3" width="16" customWidth="1"/>
    <col min="4" max="4" width="58" customWidth="1"/>
    <col min="5" max="5" width="3" customWidth="1"/>
  </cols>
  <sheetData>
    <row r="2" spans="2:4" ht="22.5" x14ac:dyDescent="0.45">
      <c r="B2" s="60" t="s">
        <v>58</v>
      </c>
      <c r="C2" s="49"/>
      <c r="D2" s="49"/>
    </row>
    <row r="4" spans="2:4" x14ac:dyDescent="0.45">
      <c r="B4" s="10" t="s">
        <v>59</v>
      </c>
      <c r="C4" s="61"/>
      <c r="D4" s="62"/>
    </row>
    <row r="5" spans="2:4" x14ac:dyDescent="0.45">
      <c r="B5" s="10" t="s">
        <v>60</v>
      </c>
      <c r="C5" s="61"/>
      <c r="D5" s="62"/>
    </row>
    <row r="6" spans="2:4" x14ac:dyDescent="0.45">
      <c r="B6" s="10" t="s">
        <v>61</v>
      </c>
      <c r="C6" s="61"/>
      <c r="D6" s="62"/>
    </row>
    <row r="7" spans="2:4" x14ac:dyDescent="0.45">
      <c r="B7" s="10" t="s">
        <v>62</v>
      </c>
      <c r="C7" s="61"/>
      <c r="D7" s="62"/>
    </row>
    <row r="9" spans="2:4" ht="18.75" x14ac:dyDescent="0.45">
      <c r="B9" s="64" t="str">
        <f>IF(C4="","Architecture Assessment (enter company above)","Architecture Assessment for "&amp;C4)</f>
        <v>Architecture Assessment (enter company above)</v>
      </c>
      <c r="C9" s="49"/>
      <c r="D9" s="49"/>
    </row>
    <row r="10" spans="2:4" x14ac:dyDescent="0.45">
      <c r="B10" s="68" t="str">
        <f>IF(C6="","",TEXT(C6,"")&amp;IF(C7=""," "," · "&amp;C7))&amp;IF(C5=""," "," · Assessed by "&amp;C5)</f>
        <v xml:space="preserve"> </v>
      </c>
      <c r="C10" s="49"/>
      <c r="D10" s="49"/>
    </row>
    <row r="12" spans="2:4" ht="15" x14ac:dyDescent="0.45">
      <c r="B12" s="67" t="s">
        <v>63</v>
      </c>
      <c r="C12" s="49"/>
      <c r="D12" s="11" t="s">
        <v>64</v>
      </c>
    </row>
    <row r="13" spans="2:4" ht="17.649999999999999" x14ac:dyDescent="0.45">
      <c r="B13" s="65" t="s">
        <v>65</v>
      </c>
      <c r="C13" s="66"/>
      <c r="D13" s="12" t="str">
        <f>Analysis!D5</f>
        <v>—</v>
      </c>
    </row>
    <row r="14" spans="2:4" ht="15" x14ac:dyDescent="0.45">
      <c r="B14" s="65" t="s">
        <v>66</v>
      </c>
      <c r="C14" s="66"/>
      <c r="D14" s="13" t="str">
        <f>Analysis!D6</f>
        <v>—</v>
      </c>
    </row>
    <row r="15" spans="2:4" ht="17.649999999999999" x14ac:dyDescent="0.45">
      <c r="B15" s="65" t="s">
        <v>67</v>
      </c>
      <c r="C15" s="66"/>
      <c r="D15" s="12" t="str">
        <f>Analysis!D7</f>
        <v>—</v>
      </c>
    </row>
    <row r="16" spans="2:4" ht="17.649999999999999" x14ac:dyDescent="0.45">
      <c r="B16" s="65" t="s">
        <v>68</v>
      </c>
      <c r="C16" s="66"/>
      <c r="D16" s="12" t="str">
        <f>Analysis!H5</f>
        <v>—</v>
      </c>
    </row>
    <row r="18" spans="2:4" x14ac:dyDescent="0.45">
      <c r="B18" s="1" t="s">
        <v>69</v>
      </c>
      <c r="C18" s="2" t="s">
        <v>70</v>
      </c>
      <c r="D18" s="1" t="s">
        <v>71</v>
      </c>
    </row>
    <row r="19" spans="2:4" ht="30" customHeight="1" x14ac:dyDescent="0.45">
      <c r="B19" s="14" t="s">
        <v>7</v>
      </c>
      <c r="C19" s="15" t="str">
        <f>Analysis!C9</f>
        <v>—</v>
      </c>
      <c r="D19" s="4" t="str">
        <f>IF(Analysis!C9="—","Not yet rated.",IF(Analysis!C9&gt;=7,"Strong. Artifacts largely exist and are owned. Maintain and evolve.",IF(Analysis!C9&gt;=4,"Developing. Forming, with real gaps to close in this area.","Gap. Little is named here. A priority area to address.")))</f>
        <v>Not yet rated.</v>
      </c>
    </row>
    <row r="20" spans="2:4" ht="30" customHeight="1" x14ac:dyDescent="0.45">
      <c r="B20" s="16" t="s">
        <v>22</v>
      </c>
      <c r="C20" s="15" t="str">
        <f>Analysis!C10</f>
        <v>—</v>
      </c>
      <c r="D20" s="4" t="str">
        <f>IF(Analysis!C10="—","Not yet rated.",IF(Analysis!C10&gt;=7,"Strong. Artifacts largely exist and are owned. Maintain and evolve.",IF(Analysis!C10&gt;=4,"Developing. Forming, with real gaps to close in this area.","Gap. Little is named here. A priority area to address.")))</f>
        <v>Not yet rated.</v>
      </c>
    </row>
    <row r="21" spans="2:4" ht="30" customHeight="1" x14ac:dyDescent="0.45">
      <c r="B21" s="17" t="s">
        <v>29</v>
      </c>
      <c r="C21" s="15" t="str">
        <f>Analysis!C11</f>
        <v>—</v>
      </c>
      <c r="D21" s="4" t="str">
        <f>IF(Analysis!C11="—","Not yet rated.",IF(Analysis!C11&gt;=7,"Strong. Artifacts largely exist and are owned. Maintain and evolve.",IF(Analysis!C11&gt;=4,"Developing. Forming, with real gaps to close in this area.","Gap. Little is named here. A priority area to address.")))</f>
        <v>Not yet rated.</v>
      </c>
    </row>
    <row r="22" spans="2:4" ht="30" customHeight="1" x14ac:dyDescent="0.45">
      <c r="B22" s="18" t="s">
        <v>36</v>
      </c>
      <c r="C22" s="15" t="str">
        <f>Analysis!C12</f>
        <v>—</v>
      </c>
      <c r="D22" s="4" t="str">
        <f>IF(Analysis!C12="—","Not yet rated.",IF(Analysis!C12&gt;=7,"Strong. Artifacts largely exist and are owned. Maintain and evolve.",IF(Analysis!C12&gt;=4,"Developing. Forming, with real gaps to close in this area.","Gap. Little is named here. A priority area to address.")))</f>
        <v>Not yet rated.</v>
      </c>
    </row>
    <row r="23" spans="2:4" ht="30" customHeight="1" x14ac:dyDescent="0.45">
      <c r="B23" s="19" t="s">
        <v>43</v>
      </c>
      <c r="C23" s="15" t="str">
        <f>Analysis!C13</f>
        <v>—</v>
      </c>
      <c r="D23" s="4" t="str">
        <f>IF(Analysis!C13="—","Not yet rated.",IF(Analysis!C13&gt;=7,"Strong. Artifacts largely exist and are owned. Maintain and evolve.",IF(Analysis!C13&gt;=4,"Developing. Forming, with real gaps to close in this area.","Gap. Little is named here. A priority area to address.")))</f>
        <v>Not yet rated.</v>
      </c>
    </row>
    <row r="24" spans="2:4" ht="30" customHeight="1" x14ac:dyDescent="0.45">
      <c r="B24" s="20" t="s">
        <v>50</v>
      </c>
      <c r="C24" s="15" t="str">
        <f>Analysis!C14</f>
        <v>—</v>
      </c>
      <c r="D24" s="4" t="str">
        <f>IF(Analysis!C14="—","Not yet rated.",IF(Analysis!C14&gt;=7,"Strong. Artifacts largely exist and are owned. Maintain and evolve.",IF(Analysis!C14&gt;=4,"Developing. Forming, with real gaps to close in this area.","Gap. Little is named here. A priority area to address.")))</f>
        <v>Not yet rated.</v>
      </c>
    </row>
    <row r="26" spans="2:4" x14ac:dyDescent="0.45">
      <c r="B26" s="1" t="s">
        <v>72</v>
      </c>
      <c r="C26" s="2" t="s">
        <v>70</v>
      </c>
      <c r="D26" s="1" t="s">
        <v>73</v>
      </c>
    </row>
    <row r="27" spans="2:4" x14ac:dyDescent="0.45">
      <c r="B27" s="21" t="s">
        <v>74</v>
      </c>
      <c r="C27" s="15" t="str">
        <f>Analysis!G9</f>
        <v>—</v>
      </c>
      <c r="D27" s="22" t="str">
        <f>Analysis!H9</f>
        <v>—</v>
      </c>
    </row>
    <row r="28" spans="2:4" x14ac:dyDescent="0.45">
      <c r="B28" s="21" t="s">
        <v>75</v>
      </c>
      <c r="C28" s="15" t="str">
        <f>Analysis!G10</f>
        <v>—</v>
      </c>
      <c r="D28" s="22" t="str">
        <f>Analysis!H10</f>
        <v>—</v>
      </c>
    </row>
    <row r="29" spans="2:4" x14ac:dyDescent="0.45">
      <c r="B29" s="21" t="s">
        <v>76</v>
      </c>
      <c r="C29" s="15" t="str">
        <f>Analysis!G11</f>
        <v>—</v>
      </c>
      <c r="D29" s="22" t="str">
        <f>Analysis!H11</f>
        <v>—</v>
      </c>
    </row>
    <row r="30" spans="2:4" x14ac:dyDescent="0.45">
      <c r="B30" s="21" t="s">
        <v>77</v>
      </c>
      <c r="C30" s="15" t="str">
        <f>Analysis!G12</f>
        <v>—</v>
      </c>
      <c r="D30" s="22" t="str">
        <f>Analysis!H12</f>
        <v>—</v>
      </c>
    </row>
    <row r="31" spans="2:4" x14ac:dyDescent="0.45">
      <c r="B31" s="21" t="s">
        <v>78</v>
      </c>
      <c r="C31" s="15" t="str">
        <f>Analysis!G13</f>
        <v>—</v>
      </c>
      <c r="D31" s="22" t="str">
        <f>Analysis!H13</f>
        <v>—</v>
      </c>
    </row>
    <row r="32" spans="2:4" x14ac:dyDescent="0.45">
      <c r="B32" s="21" t="s">
        <v>79</v>
      </c>
      <c r="C32" s="15" t="str">
        <f>Analysis!G14</f>
        <v>—</v>
      </c>
      <c r="D32" s="22" t="str">
        <f>Analysis!H14</f>
        <v>—</v>
      </c>
    </row>
    <row r="34" spans="2:4" x14ac:dyDescent="0.45">
      <c r="B34" s="1" t="s">
        <v>80</v>
      </c>
      <c r="C34" s="2" t="s">
        <v>70</v>
      </c>
      <c r="D34" s="1" t="s">
        <v>81</v>
      </c>
    </row>
    <row r="35" spans="2:4" x14ac:dyDescent="0.45">
      <c r="B35" s="23" t="s">
        <v>82</v>
      </c>
      <c r="C35" s="24" t="str">
        <f>Analysis!C20</f>
        <v>—</v>
      </c>
      <c r="D35" s="25" t="str">
        <f>Analysis!D20</f>
        <v>—</v>
      </c>
    </row>
    <row r="36" spans="2:4" x14ac:dyDescent="0.45">
      <c r="B36" s="23" t="s">
        <v>83</v>
      </c>
      <c r="C36" s="24" t="str">
        <f>Analysis!C21</f>
        <v>—</v>
      </c>
      <c r="D36" s="25" t="str">
        <f>Analysis!D21</f>
        <v>—</v>
      </c>
    </row>
    <row r="37" spans="2:4" x14ac:dyDescent="0.45">
      <c r="B37" s="23" t="s">
        <v>84</v>
      </c>
      <c r="C37" s="24" t="str">
        <f>Analysis!C22</f>
        <v>—</v>
      </c>
      <c r="D37" s="25" t="str">
        <f>Analysis!D22</f>
        <v>—</v>
      </c>
    </row>
    <row r="38" spans="2:4" x14ac:dyDescent="0.45">
      <c r="B38" s="23" t="s">
        <v>85</v>
      </c>
      <c r="C38" s="24" t="str">
        <f>Analysis!C23</f>
        <v>—</v>
      </c>
      <c r="D38" s="25" t="str">
        <f>Analysis!D23</f>
        <v>—</v>
      </c>
    </row>
    <row r="39" spans="2:4" x14ac:dyDescent="0.45">
      <c r="B39" s="23" t="s">
        <v>86</v>
      </c>
      <c r="C39" s="24" t="str">
        <f>Analysis!C24</f>
        <v>—</v>
      </c>
      <c r="D39" s="25" t="str">
        <f>Analysis!D24</f>
        <v>—</v>
      </c>
    </row>
    <row r="41" spans="2:4" x14ac:dyDescent="0.45">
      <c r="B41" s="63" t="str">
        <f>"AI-SAFE Self-Assessment v1.1 · Prashant Akhawat · akhawat.com"</f>
        <v>AI-SAFE Self-Assessment v1.1 · Prashant Akhawat · akhawat.com</v>
      </c>
      <c r="C41" s="49"/>
      <c r="D41" s="49"/>
    </row>
  </sheetData>
  <sheetProtection algorithmName="SHA-512" hashValue="ckbvVxtkMOgc4iqxYBg8fap8JVOzrnITnKelTD716O18QRfobv7SDU06u5uYP8Sf6ZQvYpjt4KwjYkE1HRpc+Q==" saltValue="bMO+j0iCI4xK8I1EOghGVQ==" spinCount="100000" sheet="1"/>
  <mergeCells count="13">
    <mergeCell ref="B2:D2"/>
    <mergeCell ref="C4:D4"/>
    <mergeCell ref="B41:D41"/>
    <mergeCell ref="C5:D5"/>
    <mergeCell ref="B9:D9"/>
    <mergeCell ref="B14:C14"/>
    <mergeCell ref="B12:C12"/>
    <mergeCell ref="B10:D10"/>
    <mergeCell ref="B13:C13"/>
    <mergeCell ref="B16:C16"/>
    <mergeCell ref="C6:D6"/>
    <mergeCell ref="C7:D7"/>
    <mergeCell ref="B15:C15"/>
  </mergeCells>
  <pageMargins left="0.75" right="0.75" top="1" bottom="1" header="0.5" footer="0.5"/>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E59"/>
  <sheetViews>
    <sheetView showGridLines="0" topLeftCell="A47" workbookViewId="0">
      <selection activeCell="B55" sqref="B55:E55"/>
    </sheetView>
  </sheetViews>
  <sheetFormatPr defaultRowHeight="14.25" x14ac:dyDescent="0.45"/>
  <cols>
    <col min="1" max="1" width="3" customWidth="1"/>
    <col min="2" max="2" width="10" customWidth="1"/>
    <col min="3" max="3" width="28" customWidth="1"/>
    <col min="4" max="5" width="62" customWidth="1"/>
  </cols>
  <sheetData>
    <row r="2" spans="2:5" ht="25.15" x14ac:dyDescent="0.45">
      <c r="B2" s="70" t="s">
        <v>87</v>
      </c>
      <c r="C2" s="49"/>
      <c r="D2" s="49"/>
      <c r="E2" s="49"/>
    </row>
    <row r="3" spans="2:5" x14ac:dyDescent="0.45">
      <c r="B3" s="68" t="s">
        <v>88</v>
      </c>
      <c r="C3" s="49"/>
      <c r="D3" s="49"/>
      <c r="E3" s="49"/>
    </row>
    <row r="5" spans="2:5" x14ac:dyDescent="0.45">
      <c r="B5" s="1" t="s">
        <v>89</v>
      </c>
      <c r="C5" s="1" t="s">
        <v>81</v>
      </c>
      <c r="D5" s="1" t="s">
        <v>90</v>
      </c>
      <c r="E5" s="1" t="s">
        <v>91</v>
      </c>
    </row>
    <row r="6" spans="2:5" x14ac:dyDescent="0.45">
      <c r="B6" s="75" t="s">
        <v>92</v>
      </c>
      <c r="C6" s="49"/>
      <c r="D6" s="49"/>
      <c r="E6" s="49"/>
    </row>
    <row r="7" spans="2:5" ht="83" customHeight="1" x14ac:dyDescent="0.45">
      <c r="B7" s="26" t="s">
        <v>93</v>
      </c>
      <c r="C7" s="27" t="s">
        <v>94</v>
      </c>
      <c r="D7" s="28" t="s">
        <v>95</v>
      </c>
      <c r="E7" s="29" t="s">
        <v>96</v>
      </c>
    </row>
    <row r="8" spans="2:5" ht="98" customHeight="1" x14ac:dyDescent="0.45">
      <c r="B8" s="26" t="s">
        <v>97</v>
      </c>
      <c r="C8" s="27" t="s">
        <v>98</v>
      </c>
      <c r="D8" s="28" t="s">
        <v>99</v>
      </c>
      <c r="E8" s="29" t="s">
        <v>100</v>
      </c>
    </row>
    <row r="9" spans="2:5" ht="83" customHeight="1" x14ac:dyDescent="0.45">
      <c r="B9" s="26" t="s">
        <v>101</v>
      </c>
      <c r="C9" s="27" t="s">
        <v>102</v>
      </c>
      <c r="D9" s="28" t="s">
        <v>103</v>
      </c>
      <c r="E9" s="29" t="s">
        <v>104</v>
      </c>
    </row>
    <row r="10" spans="2:5" ht="98" customHeight="1" x14ac:dyDescent="0.45">
      <c r="B10" s="26" t="s">
        <v>105</v>
      </c>
      <c r="C10" s="27" t="s">
        <v>106</v>
      </c>
      <c r="D10" s="28" t="s">
        <v>107</v>
      </c>
      <c r="E10" s="29" t="s">
        <v>108</v>
      </c>
    </row>
    <row r="11" spans="2:5" ht="68" customHeight="1" x14ac:dyDescent="0.45">
      <c r="B11" s="26" t="s">
        <v>109</v>
      </c>
      <c r="C11" s="27" t="s">
        <v>110</v>
      </c>
      <c r="D11" s="28" t="s">
        <v>111</v>
      </c>
      <c r="E11" s="29" t="s">
        <v>112</v>
      </c>
    </row>
    <row r="12" spans="2:5" ht="98" customHeight="1" x14ac:dyDescent="0.45">
      <c r="B12" s="26" t="s">
        <v>113</v>
      </c>
      <c r="C12" s="27" t="s">
        <v>114</v>
      </c>
      <c r="D12" s="28" t="s">
        <v>115</v>
      </c>
      <c r="E12" s="29" t="s">
        <v>116</v>
      </c>
    </row>
    <row r="13" spans="2:5" x14ac:dyDescent="0.45">
      <c r="B13" s="74" t="s">
        <v>117</v>
      </c>
      <c r="C13" s="49"/>
      <c r="D13" s="49"/>
      <c r="E13" s="49"/>
    </row>
    <row r="14" spans="2:5" ht="83" customHeight="1" x14ac:dyDescent="0.45">
      <c r="B14" s="30" t="s">
        <v>118</v>
      </c>
      <c r="C14" s="27" t="s">
        <v>119</v>
      </c>
      <c r="D14" s="28" t="s">
        <v>120</v>
      </c>
      <c r="E14" s="29" t="s">
        <v>121</v>
      </c>
    </row>
    <row r="15" spans="2:5" ht="83" customHeight="1" x14ac:dyDescent="0.45">
      <c r="B15" s="30" t="s">
        <v>122</v>
      </c>
      <c r="C15" s="27" t="s">
        <v>123</v>
      </c>
      <c r="D15" s="28" t="s">
        <v>124</v>
      </c>
      <c r="E15" s="29" t="s">
        <v>125</v>
      </c>
    </row>
    <row r="16" spans="2:5" ht="68" customHeight="1" x14ac:dyDescent="0.45">
      <c r="B16" s="30" t="s">
        <v>126</v>
      </c>
      <c r="C16" s="27" t="s">
        <v>127</v>
      </c>
      <c r="D16" s="28" t="s">
        <v>128</v>
      </c>
      <c r="E16" s="29" t="s">
        <v>129</v>
      </c>
    </row>
    <row r="17" spans="2:5" ht="83" customHeight="1" x14ac:dyDescent="0.45">
      <c r="B17" s="30" t="s">
        <v>130</v>
      </c>
      <c r="C17" s="27" t="s">
        <v>131</v>
      </c>
      <c r="D17" s="28" t="s">
        <v>132</v>
      </c>
      <c r="E17" s="29" t="s">
        <v>133</v>
      </c>
    </row>
    <row r="18" spans="2:5" ht="53" customHeight="1" x14ac:dyDescent="0.45">
      <c r="B18" s="30" t="s">
        <v>134</v>
      </c>
      <c r="C18" s="27" t="s">
        <v>135</v>
      </c>
      <c r="D18" s="28" t="s">
        <v>136</v>
      </c>
      <c r="E18" s="29" t="s">
        <v>137</v>
      </c>
    </row>
    <row r="19" spans="2:5" ht="83" customHeight="1" x14ac:dyDescent="0.45">
      <c r="B19" s="30" t="s">
        <v>138</v>
      </c>
      <c r="C19" s="27" t="s">
        <v>139</v>
      </c>
      <c r="D19" s="28" t="s">
        <v>140</v>
      </c>
      <c r="E19" s="29" t="s">
        <v>141</v>
      </c>
    </row>
    <row r="20" spans="2:5" x14ac:dyDescent="0.45">
      <c r="B20" s="71" t="s">
        <v>142</v>
      </c>
      <c r="C20" s="49"/>
      <c r="D20" s="49"/>
      <c r="E20" s="49"/>
    </row>
    <row r="21" spans="2:5" ht="83" customHeight="1" x14ac:dyDescent="0.45">
      <c r="B21" s="31" t="s">
        <v>143</v>
      </c>
      <c r="C21" s="27" t="s">
        <v>144</v>
      </c>
      <c r="D21" s="28" t="s">
        <v>145</v>
      </c>
      <c r="E21" s="29" t="s">
        <v>146</v>
      </c>
    </row>
    <row r="22" spans="2:5" ht="68" customHeight="1" x14ac:dyDescent="0.45">
      <c r="B22" s="31" t="s">
        <v>147</v>
      </c>
      <c r="C22" s="27" t="s">
        <v>148</v>
      </c>
      <c r="D22" s="28" t="s">
        <v>149</v>
      </c>
      <c r="E22" s="29" t="s">
        <v>150</v>
      </c>
    </row>
    <row r="23" spans="2:5" ht="83" customHeight="1" x14ac:dyDescent="0.45">
      <c r="B23" s="26" t="s">
        <v>151</v>
      </c>
      <c r="C23" s="27" t="s">
        <v>152</v>
      </c>
      <c r="D23" s="28" t="s">
        <v>153</v>
      </c>
      <c r="E23" s="29" t="s">
        <v>154</v>
      </c>
    </row>
    <row r="24" spans="2:5" ht="68" customHeight="1" x14ac:dyDescent="0.45">
      <c r="B24" s="31" t="s">
        <v>155</v>
      </c>
      <c r="C24" s="27" t="s">
        <v>156</v>
      </c>
      <c r="D24" s="28" t="s">
        <v>157</v>
      </c>
      <c r="E24" s="29" t="s">
        <v>158</v>
      </c>
    </row>
    <row r="25" spans="2:5" ht="83" customHeight="1" x14ac:dyDescent="0.45">
      <c r="B25" s="31" t="s">
        <v>159</v>
      </c>
      <c r="C25" s="27" t="s">
        <v>160</v>
      </c>
      <c r="D25" s="28" t="s">
        <v>161</v>
      </c>
      <c r="E25" s="29" t="s">
        <v>162</v>
      </c>
    </row>
    <row r="26" spans="2:5" ht="53" customHeight="1" x14ac:dyDescent="0.45">
      <c r="B26" s="31" t="s">
        <v>163</v>
      </c>
      <c r="C26" s="27" t="s">
        <v>164</v>
      </c>
      <c r="D26" s="28" t="s">
        <v>165</v>
      </c>
      <c r="E26" s="29" t="s">
        <v>166</v>
      </c>
    </row>
    <row r="27" spans="2:5" x14ac:dyDescent="0.45">
      <c r="B27" s="76" t="s">
        <v>167</v>
      </c>
      <c r="C27" s="49"/>
      <c r="D27" s="49"/>
      <c r="E27" s="49"/>
    </row>
    <row r="28" spans="2:5" ht="83" customHeight="1" x14ac:dyDescent="0.45">
      <c r="B28" s="32" t="s">
        <v>168</v>
      </c>
      <c r="C28" s="27" t="s">
        <v>169</v>
      </c>
      <c r="D28" s="28" t="s">
        <v>170</v>
      </c>
      <c r="E28" s="29" t="s">
        <v>171</v>
      </c>
    </row>
    <row r="29" spans="2:5" ht="68" customHeight="1" x14ac:dyDescent="0.45">
      <c r="B29" s="32" t="s">
        <v>172</v>
      </c>
      <c r="C29" s="27" t="s">
        <v>173</v>
      </c>
      <c r="D29" s="28" t="s">
        <v>174</v>
      </c>
      <c r="E29" s="29" t="s">
        <v>175</v>
      </c>
    </row>
    <row r="30" spans="2:5" ht="83" customHeight="1" x14ac:dyDescent="0.45">
      <c r="B30" s="26" t="s">
        <v>176</v>
      </c>
      <c r="C30" s="27" t="s">
        <v>177</v>
      </c>
      <c r="D30" s="28" t="s">
        <v>178</v>
      </c>
      <c r="E30" s="29" t="s">
        <v>179</v>
      </c>
    </row>
    <row r="31" spans="2:5" ht="68" customHeight="1" x14ac:dyDescent="0.45">
      <c r="B31" s="32" t="s">
        <v>180</v>
      </c>
      <c r="C31" s="27" t="s">
        <v>181</v>
      </c>
      <c r="D31" s="28" t="s">
        <v>182</v>
      </c>
      <c r="E31" s="29" t="s">
        <v>183</v>
      </c>
    </row>
    <row r="32" spans="2:5" ht="83" customHeight="1" x14ac:dyDescent="0.45">
      <c r="B32" s="26" t="s">
        <v>184</v>
      </c>
      <c r="C32" s="27" t="s">
        <v>185</v>
      </c>
      <c r="D32" s="28" t="s">
        <v>186</v>
      </c>
      <c r="E32" s="29" t="s">
        <v>187</v>
      </c>
    </row>
    <row r="33" spans="2:5" ht="68" customHeight="1" x14ac:dyDescent="0.45">
      <c r="B33" s="32" t="s">
        <v>188</v>
      </c>
      <c r="C33" s="27" t="s">
        <v>189</v>
      </c>
      <c r="D33" s="28" t="s">
        <v>190</v>
      </c>
      <c r="E33" s="29" t="s">
        <v>191</v>
      </c>
    </row>
    <row r="34" spans="2:5" x14ac:dyDescent="0.45">
      <c r="B34" s="73" t="s">
        <v>192</v>
      </c>
      <c r="C34" s="49"/>
      <c r="D34" s="49"/>
      <c r="E34" s="49"/>
    </row>
    <row r="35" spans="2:5" ht="83" customHeight="1" x14ac:dyDescent="0.45">
      <c r="B35" s="33" t="s">
        <v>193</v>
      </c>
      <c r="C35" s="27" t="s">
        <v>194</v>
      </c>
      <c r="D35" s="28" t="s">
        <v>195</v>
      </c>
      <c r="E35" s="29" t="s">
        <v>196</v>
      </c>
    </row>
    <row r="36" spans="2:5" ht="68" customHeight="1" x14ac:dyDescent="0.45">
      <c r="B36" s="33" t="s">
        <v>197</v>
      </c>
      <c r="C36" s="27" t="s">
        <v>198</v>
      </c>
      <c r="D36" s="28" t="s">
        <v>199</v>
      </c>
      <c r="E36" s="29" t="s">
        <v>200</v>
      </c>
    </row>
    <row r="37" spans="2:5" ht="83" customHeight="1" x14ac:dyDescent="0.45">
      <c r="B37" s="33" t="s">
        <v>201</v>
      </c>
      <c r="C37" s="27" t="s">
        <v>202</v>
      </c>
      <c r="D37" s="28" t="s">
        <v>203</v>
      </c>
      <c r="E37" s="29" t="s">
        <v>204</v>
      </c>
    </row>
    <row r="38" spans="2:5" ht="68" customHeight="1" x14ac:dyDescent="0.45">
      <c r="B38" s="33" t="s">
        <v>205</v>
      </c>
      <c r="C38" s="27" t="s">
        <v>206</v>
      </c>
      <c r="D38" s="28" t="s">
        <v>207</v>
      </c>
      <c r="E38" s="29" t="s">
        <v>208</v>
      </c>
    </row>
    <row r="39" spans="2:5" ht="68" customHeight="1" x14ac:dyDescent="0.45">
      <c r="B39" s="33" t="s">
        <v>209</v>
      </c>
      <c r="C39" s="27" t="s">
        <v>210</v>
      </c>
      <c r="D39" s="28" t="s">
        <v>211</v>
      </c>
      <c r="E39" s="29" t="s">
        <v>212</v>
      </c>
    </row>
    <row r="40" spans="2:5" ht="53" customHeight="1" x14ac:dyDescent="0.45">
      <c r="B40" s="33" t="s">
        <v>213</v>
      </c>
      <c r="C40" s="27" t="s">
        <v>214</v>
      </c>
      <c r="D40" s="28" t="s">
        <v>215</v>
      </c>
      <c r="E40" s="29" t="s">
        <v>216</v>
      </c>
    </row>
    <row r="41" spans="2:5" x14ac:dyDescent="0.45">
      <c r="B41" s="77" t="s">
        <v>217</v>
      </c>
      <c r="C41" s="49"/>
      <c r="D41" s="49"/>
      <c r="E41" s="49"/>
    </row>
    <row r="42" spans="2:5" ht="98" customHeight="1" x14ac:dyDescent="0.45">
      <c r="B42" s="26" t="s">
        <v>218</v>
      </c>
      <c r="C42" s="27" t="s">
        <v>219</v>
      </c>
      <c r="D42" s="28" t="s">
        <v>220</v>
      </c>
      <c r="E42" s="29" t="s">
        <v>221</v>
      </c>
    </row>
    <row r="43" spans="2:5" ht="68" customHeight="1" x14ac:dyDescent="0.45">
      <c r="B43" s="34" t="s">
        <v>222</v>
      </c>
      <c r="C43" s="27" t="s">
        <v>223</v>
      </c>
      <c r="D43" s="28" t="s">
        <v>224</v>
      </c>
      <c r="E43" s="29" t="s">
        <v>225</v>
      </c>
    </row>
    <row r="44" spans="2:5" ht="83" customHeight="1" x14ac:dyDescent="0.45">
      <c r="B44" s="26" t="s">
        <v>226</v>
      </c>
      <c r="C44" s="27" t="s">
        <v>227</v>
      </c>
      <c r="D44" s="28" t="s">
        <v>228</v>
      </c>
      <c r="E44" s="29" t="s">
        <v>229</v>
      </c>
    </row>
    <row r="45" spans="2:5" ht="68" customHeight="1" x14ac:dyDescent="0.45">
      <c r="B45" s="26" t="s">
        <v>230</v>
      </c>
      <c r="C45" s="27" t="s">
        <v>231</v>
      </c>
      <c r="D45" s="28" t="s">
        <v>232</v>
      </c>
      <c r="E45" s="29" t="s">
        <v>233</v>
      </c>
    </row>
    <row r="46" spans="2:5" ht="68" customHeight="1" x14ac:dyDescent="0.45">
      <c r="B46" s="26" t="s">
        <v>234</v>
      </c>
      <c r="C46" s="27" t="s">
        <v>235</v>
      </c>
      <c r="D46" s="28" t="s">
        <v>236</v>
      </c>
      <c r="E46" s="29" t="s">
        <v>237</v>
      </c>
    </row>
    <row r="47" spans="2:5" ht="53" customHeight="1" x14ac:dyDescent="0.45">
      <c r="B47" s="34" t="s">
        <v>238</v>
      </c>
      <c r="C47" s="27" t="s">
        <v>239</v>
      </c>
      <c r="D47" s="28" t="s">
        <v>240</v>
      </c>
      <c r="E47" s="29" t="s">
        <v>241</v>
      </c>
    </row>
    <row r="49" spans="2:5" ht="15" x14ac:dyDescent="0.45">
      <c r="B49" s="54" t="s">
        <v>242</v>
      </c>
      <c r="C49" s="49"/>
      <c r="D49" s="49"/>
    </row>
    <row r="50" spans="2:5" x14ac:dyDescent="0.45">
      <c r="B50" s="35" t="s">
        <v>243</v>
      </c>
      <c r="C50" s="69" t="s">
        <v>244</v>
      </c>
      <c r="D50" s="49"/>
      <c r="E50" s="49"/>
    </row>
    <row r="51" spans="2:5" x14ac:dyDescent="0.45">
      <c r="B51" s="35" t="s">
        <v>245</v>
      </c>
      <c r="C51" s="69" t="s">
        <v>246</v>
      </c>
      <c r="D51" s="49"/>
      <c r="E51" s="49"/>
    </row>
    <row r="52" spans="2:5" x14ac:dyDescent="0.45">
      <c r="B52" s="35" t="s">
        <v>247</v>
      </c>
      <c r="C52" s="69" t="s">
        <v>248</v>
      </c>
      <c r="D52" s="49"/>
      <c r="E52" s="49"/>
    </row>
    <row r="53" spans="2:5" x14ac:dyDescent="0.45">
      <c r="B53" s="35" t="s">
        <v>249</v>
      </c>
      <c r="C53" s="69" t="s">
        <v>250</v>
      </c>
      <c r="D53" s="49"/>
      <c r="E53" s="49"/>
    </row>
    <row r="55" spans="2:5" ht="15" x14ac:dyDescent="0.45">
      <c r="B55" s="54" t="s">
        <v>251</v>
      </c>
      <c r="C55" s="49"/>
      <c r="D55" s="49"/>
      <c r="E55" s="49"/>
    </row>
    <row r="56" spans="2:5" ht="30" customHeight="1" x14ac:dyDescent="0.45">
      <c r="B56" s="72" t="s">
        <v>252</v>
      </c>
      <c r="C56" s="49"/>
      <c r="D56" s="49"/>
      <c r="E56" s="49"/>
    </row>
    <row r="57" spans="2:5" ht="30" customHeight="1" x14ac:dyDescent="0.45">
      <c r="B57" s="72" t="s">
        <v>253</v>
      </c>
      <c r="C57" s="49"/>
      <c r="D57" s="49"/>
      <c r="E57" s="49"/>
    </row>
    <row r="58" spans="2:5" ht="30" customHeight="1" x14ac:dyDescent="0.45">
      <c r="B58" s="72" t="s">
        <v>254</v>
      </c>
      <c r="C58" s="49"/>
      <c r="D58" s="49"/>
      <c r="E58" s="49"/>
    </row>
    <row r="59" spans="2:5" ht="30" customHeight="1" x14ac:dyDescent="0.45">
      <c r="B59" s="72" t="s">
        <v>255</v>
      </c>
      <c r="C59" s="49"/>
      <c r="D59" s="49"/>
      <c r="E59" s="49"/>
    </row>
  </sheetData>
  <sheetProtection algorithmName="SHA-512" hashValue="h1h2hQOTSDUxicpBO4kwUXjM7FyWjlgJ6i/2PE+N0h0mwHP2icq1hXfLrYgAlgppGS7eToUqH1xQlXTxMmh4ZA==" saltValue="j3aVgF8v/qjhkoWk0atHxA==" spinCount="100000" sheet="1"/>
  <mergeCells count="18">
    <mergeCell ref="B59:E59"/>
    <mergeCell ref="C51:E51"/>
    <mergeCell ref="B34:E34"/>
    <mergeCell ref="B13:E13"/>
    <mergeCell ref="B58:E58"/>
    <mergeCell ref="B49:D49"/>
    <mergeCell ref="B55:E55"/>
    <mergeCell ref="B27:E27"/>
    <mergeCell ref="B41:E41"/>
    <mergeCell ref="C50:E50"/>
    <mergeCell ref="B56:E56"/>
    <mergeCell ref="B57:E57"/>
    <mergeCell ref="C52:E52"/>
    <mergeCell ref="C53:E53"/>
    <mergeCell ref="B3:E3"/>
    <mergeCell ref="B2:E2"/>
    <mergeCell ref="B20:E20"/>
    <mergeCell ref="B6:E6"/>
  </mergeCells>
  <pageMargins left="0.75" right="0.75" top="1" bottom="1" header="0.5" footer="0.5"/>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H33"/>
  <sheetViews>
    <sheetView showGridLines="0" topLeftCell="A14" workbookViewId="0">
      <selection activeCell="F17" sqref="F17:H22"/>
    </sheetView>
  </sheetViews>
  <sheetFormatPr defaultRowHeight="14.25" x14ac:dyDescent="0.45"/>
  <cols>
    <col min="1" max="1" width="3" customWidth="1"/>
    <col min="2" max="2" width="30" customWidth="1"/>
    <col min="3" max="3" width="12" customWidth="1"/>
    <col min="4" max="4" width="16.1328125" customWidth="1"/>
    <col min="5" max="5" width="3" customWidth="1"/>
    <col min="6" max="6" width="30" customWidth="1"/>
    <col min="7" max="7" width="12" customWidth="1"/>
    <col min="8" max="8" width="14" customWidth="1"/>
  </cols>
  <sheetData>
    <row r="2" spans="2:8" ht="25.15" x14ac:dyDescent="0.45">
      <c r="B2" s="70" t="s">
        <v>256</v>
      </c>
      <c r="C2" s="49"/>
      <c r="D2" s="49"/>
    </row>
    <row r="3" spans="2:8" ht="28.15" customHeight="1" x14ac:dyDescent="0.45">
      <c r="B3" s="56" t="s">
        <v>257</v>
      </c>
      <c r="C3" s="47"/>
      <c r="D3" s="47"/>
    </row>
    <row r="5" spans="2:8" ht="27.75" x14ac:dyDescent="0.45">
      <c r="B5" s="78" t="s">
        <v>258</v>
      </c>
      <c r="C5" s="49"/>
      <c r="D5" s="36" t="str">
        <f>Assessment!D44</f>
        <v>—</v>
      </c>
      <c r="F5" s="78" t="s">
        <v>68</v>
      </c>
      <c r="G5" s="49"/>
      <c r="H5" s="36" t="str">
        <f>IF(COUNT(Assessment!D8,Assessment!D21,Assessment!D27,Assessment!D29,Assessment!D39,Assessment!D40,Assessment!D41)=0,"—",ROUND(AVERAGE(Assessment!D8,Assessment!D21,Assessment!D27,Assessment!D29,Assessment!D39,Assessment!D40,Assessment!D41),1))</f>
        <v>—</v>
      </c>
    </row>
    <row r="6" spans="2:8" ht="42" customHeight="1" x14ac:dyDescent="0.45">
      <c r="B6" s="78" t="s">
        <v>66</v>
      </c>
      <c r="C6" s="49"/>
      <c r="D6" s="37" t="str">
        <f>IF(COUNT(Assessment!D7:D42)=0,"—",IF(Assessment!D44&gt;=8.5,"L5 Autonomous",IF(Assessment!D44&gt;=7,"L4 Compounding",IF(Assessment!D44&gt;=5.5,"L3 Native",IF(Assessment!D44&gt;=3.5,"L2 Aware","L1 Naive")))))</f>
        <v>—</v>
      </c>
      <c r="F6" s="80" t="s">
        <v>259</v>
      </c>
      <c r="G6" s="49"/>
      <c r="H6" s="49"/>
    </row>
    <row r="7" spans="2:8" ht="16.899999999999999" x14ac:dyDescent="0.45">
      <c r="B7" s="78" t="s">
        <v>67</v>
      </c>
      <c r="C7" s="49"/>
      <c r="D7" s="38" t="str">
        <f>IF(COUNT(Assessment!D12,Assessment!D18,Assessment!D24,Assessment!D30,Assessment!D36,Assessment!D42,Assessment!D11,Assessment!D17,Assessment!D23,Assessment!D29,Assessment!D35,Assessment!D41)=0,"—",ROUND(AVERAGE(Assessment!D12,Assessment!D18,Assessment!D24,Assessment!D30,Assessment!D36,Assessment!D42,Assessment!D11,Assessment!D17,Assessment!D23,Assessment!D29,Assessment!D35,Assessment!D41),1))</f>
        <v>—</v>
      </c>
    </row>
    <row r="8" spans="2:8" x14ac:dyDescent="0.45">
      <c r="B8" s="1" t="s">
        <v>260</v>
      </c>
      <c r="C8" s="2" t="s">
        <v>261</v>
      </c>
      <c r="D8" s="2" t="s">
        <v>73</v>
      </c>
      <c r="F8" s="1" t="s">
        <v>262</v>
      </c>
      <c r="G8" s="2" t="s">
        <v>261</v>
      </c>
      <c r="H8" s="2" t="s">
        <v>73</v>
      </c>
    </row>
    <row r="9" spans="2:8" x14ac:dyDescent="0.45">
      <c r="B9" s="14" t="s">
        <v>7</v>
      </c>
      <c r="C9" s="15" t="str">
        <f>IF(COUNT(Assessment!D7:D12)=0,"—",ROUND(AVERAGE(Assessment!D7:D12),1))</f>
        <v>—</v>
      </c>
      <c r="D9" s="39" t="str">
        <f>IF(COUNT(Assessment!D7:D12)=0,"—",IF(C9&gt;=7,"Strong",IF(C9&gt;=4,"Developing","Gap")))</f>
        <v>—</v>
      </c>
      <c r="F9" s="21" t="s">
        <v>74</v>
      </c>
      <c r="G9" s="15" t="str">
        <f>IF(COUNT(Assessment!D7,Assessment!D13,Assessment!D19,Assessment!D25,Assessment!D31,Assessment!D37)=0,"—",ROUND(AVERAGE(Assessment!D7,Assessment!D13,Assessment!D19,Assessment!D25,Assessment!D31,Assessment!D37),1))</f>
        <v>—</v>
      </c>
      <c r="H9" s="39" t="str">
        <f>IF(COUNT(Assessment!D7,Assessment!D13,Assessment!D19,Assessment!D25,Assessment!D31,Assessment!D37)=0,"—",IF(G9&gt;=7,"Strong",IF(G9&gt;=4,"Developing","Gap")))</f>
        <v>—</v>
      </c>
    </row>
    <row r="10" spans="2:8" x14ac:dyDescent="0.45">
      <c r="B10" s="16" t="s">
        <v>22</v>
      </c>
      <c r="C10" s="15" t="str">
        <f>IF(COUNT(Assessment!D13:D18)=0,"—",ROUND(AVERAGE(Assessment!D13:D18),1))</f>
        <v>—</v>
      </c>
      <c r="D10" s="39" t="str">
        <f>IF(COUNT(Assessment!D13:D18)=0,"—",IF(C10&gt;=7,"Strong",IF(C10&gt;=4,"Developing","Gap")))</f>
        <v>—</v>
      </c>
      <c r="F10" s="21" t="s">
        <v>75</v>
      </c>
      <c r="G10" s="15" t="str">
        <f>IF(COUNT(Assessment!D8,Assessment!D14,Assessment!D20,Assessment!D26,Assessment!D32,Assessment!D38)=0,"—",ROUND(AVERAGE(Assessment!D8,Assessment!D14,Assessment!D20,Assessment!D26,Assessment!D32,Assessment!D38),1))</f>
        <v>—</v>
      </c>
      <c r="H10" s="39" t="str">
        <f>IF(COUNT(Assessment!D8,Assessment!D14,Assessment!D20,Assessment!D26,Assessment!D32,Assessment!D38)=0,"—",IF(G10&gt;=7,"Strong",IF(G10&gt;=4,"Developing","Gap")))</f>
        <v>—</v>
      </c>
    </row>
    <row r="11" spans="2:8" x14ac:dyDescent="0.45">
      <c r="B11" s="17" t="s">
        <v>29</v>
      </c>
      <c r="C11" s="15" t="str">
        <f>IF(COUNT(Assessment!D19:D24)=0,"—",ROUND(AVERAGE(Assessment!D19:D24),1))</f>
        <v>—</v>
      </c>
      <c r="D11" s="39" t="str">
        <f>IF(COUNT(Assessment!D19:D24)=0,"—",IF(C11&gt;=7,"Strong",IF(C11&gt;=4,"Developing","Gap")))</f>
        <v>—</v>
      </c>
      <c r="F11" s="21" t="s">
        <v>76</v>
      </c>
      <c r="G11" s="15" t="str">
        <f>IF(COUNT(Assessment!D9,Assessment!D15,Assessment!D21,Assessment!D27,Assessment!D33,Assessment!D39)=0,"—",ROUND(AVERAGE(Assessment!D9,Assessment!D15,Assessment!D21,Assessment!D27,Assessment!D33,Assessment!D39),1))</f>
        <v>—</v>
      </c>
      <c r="H11" s="39" t="str">
        <f>IF(COUNT(Assessment!D9,Assessment!D15,Assessment!D21,Assessment!D27,Assessment!D33,Assessment!D39)=0,"—",IF(G11&gt;=7,"Strong",IF(G11&gt;=4,"Developing","Gap")))</f>
        <v>—</v>
      </c>
    </row>
    <row r="12" spans="2:8" x14ac:dyDescent="0.45">
      <c r="B12" s="18" t="s">
        <v>36</v>
      </c>
      <c r="C12" s="15" t="str">
        <f>IF(COUNT(Assessment!D25:D30)=0,"—",ROUND(AVERAGE(Assessment!D25:D30),1))</f>
        <v>—</v>
      </c>
      <c r="D12" s="39" t="str">
        <f>IF(COUNT(Assessment!D25:D30)=0,"—",IF(C12&gt;=7,"Strong",IF(C12&gt;=4,"Developing","Gap")))</f>
        <v>—</v>
      </c>
      <c r="F12" s="21" t="s">
        <v>77</v>
      </c>
      <c r="G12" s="15" t="str">
        <f>IF(COUNT(Assessment!D10,Assessment!D16,Assessment!D22,Assessment!D28,Assessment!D34,Assessment!D40)=0,"—",ROUND(AVERAGE(Assessment!D10,Assessment!D16,Assessment!D22,Assessment!D28,Assessment!D34,Assessment!D40),1))</f>
        <v>—</v>
      </c>
      <c r="H12" s="39" t="str">
        <f>IF(COUNT(Assessment!D10,Assessment!D16,Assessment!D22,Assessment!D28,Assessment!D34,Assessment!D40)=0,"—",IF(G12&gt;=7,"Strong",IF(G12&gt;=4,"Developing","Gap")))</f>
        <v>—</v>
      </c>
    </row>
    <row r="13" spans="2:8" x14ac:dyDescent="0.45">
      <c r="B13" s="19" t="s">
        <v>43</v>
      </c>
      <c r="C13" s="15" t="str">
        <f>IF(COUNT(Assessment!D31:D36)=0,"—",ROUND(AVERAGE(Assessment!D31:D36),1))</f>
        <v>—</v>
      </c>
      <c r="D13" s="39" t="str">
        <f>IF(COUNT(Assessment!D31:D36)=0,"—",IF(C13&gt;=7,"Strong",IF(C13&gt;=4,"Developing","Gap")))</f>
        <v>—</v>
      </c>
      <c r="F13" s="21" t="s">
        <v>78</v>
      </c>
      <c r="G13" s="15" t="str">
        <f>IF(COUNT(Assessment!D11,Assessment!D17,Assessment!D23,Assessment!D29,Assessment!D35,Assessment!D41)=0,"—",ROUND(AVERAGE(Assessment!D11,Assessment!D17,Assessment!D23,Assessment!D29,Assessment!D35,Assessment!D41),1))</f>
        <v>—</v>
      </c>
      <c r="H13" s="39" t="str">
        <f>IF(COUNT(Assessment!D11,Assessment!D17,Assessment!D23,Assessment!D29,Assessment!D35,Assessment!D41)=0,"—",IF(G13&gt;=7,"Strong",IF(G13&gt;=4,"Developing","Gap")))</f>
        <v>—</v>
      </c>
    </row>
    <row r="14" spans="2:8" x14ac:dyDescent="0.45">
      <c r="B14" s="20" t="s">
        <v>50</v>
      </c>
      <c r="C14" s="15" t="str">
        <f>IF(COUNT(Assessment!D37:D42)=0,"—",ROUND(AVERAGE(Assessment!D37:D42),1))</f>
        <v>—</v>
      </c>
      <c r="D14" s="39" t="str">
        <f>IF(COUNT(Assessment!D37:D42)=0,"—",IF(C14&gt;=7,"Strong",IF(C14&gt;=4,"Developing","Gap")))</f>
        <v>—</v>
      </c>
      <c r="F14" s="21" t="s">
        <v>79</v>
      </c>
      <c r="G14" s="15" t="str">
        <f>IF(COUNT(Assessment!D12,Assessment!D18,Assessment!D24,Assessment!D30,Assessment!D36,Assessment!D42)=0,"—",ROUND(AVERAGE(Assessment!D12,Assessment!D18,Assessment!D24,Assessment!D30,Assessment!D36,Assessment!D42),1))</f>
        <v>—</v>
      </c>
      <c r="H14" s="39" t="str">
        <f>IF(COUNT(Assessment!D12,Assessment!D18,Assessment!D24,Assessment!D30,Assessment!D36,Assessment!D42)=0,"—",IF(G14&gt;=7,"Strong",IF(G14&gt;=4,"Developing","Gap")))</f>
        <v>—</v>
      </c>
    </row>
    <row r="17" spans="2:8" ht="16.899999999999999" x14ac:dyDescent="0.45">
      <c r="B17" s="78" t="s">
        <v>263</v>
      </c>
      <c r="C17" s="49"/>
      <c r="D17" s="49"/>
      <c r="F17" s="79" t="s">
        <v>264</v>
      </c>
      <c r="G17" s="49"/>
      <c r="H17" s="49"/>
    </row>
    <row r="18" spans="2:8" ht="28.9" customHeight="1" x14ac:dyDescent="0.45">
      <c r="B18" s="56" t="s">
        <v>265</v>
      </c>
      <c r="C18" s="47"/>
      <c r="D18" s="47"/>
      <c r="F18" s="49"/>
      <c r="G18" s="49"/>
      <c r="H18" s="49"/>
    </row>
    <row r="19" spans="2:8" x14ac:dyDescent="0.45">
      <c r="B19" s="40" t="s">
        <v>266</v>
      </c>
      <c r="C19" s="41" t="s">
        <v>267</v>
      </c>
      <c r="D19" s="41" t="s">
        <v>81</v>
      </c>
      <c r="F19" s="49"/>
      <c r="G19" s="49"/>
      <c r="H19" s="49"/>
    </row>
    <row r="20" spans="2:8" x14ac:dyDescent="0.45">
      <c r="B20" s="23">
        <v>1</v>
      </c>
      <c r="C20" s="24" t="str">
        <f>IF(COUNT(Assessment!D7:D42)&lt;1,"—",ROUND(SMALL(Assessment!I7:I42,1),0))</f>
        <v>—</v>
      </c>
      <c r="D20" s="25" t="str">
        <f>IF(COUNT(Assessment!D7:D42)&lt;1,"—",INDEX(Assessment!C7:C42,MATCH(SMALL(Assessment!I7:I42,1),Assessment!I7:I42,0)))</f>
        <v>—</v>
      </c>
      <c r="F20" s="49"/>
      <c r="G20" s="49"/>
      <c r="H20" s="49"/>
    </row>
    <row r="21" spans="2:8" x14ac:dyDescent="0.45">
      <c r="B21" s="23">
        <v>2</v>
      </c>
      <c r="C21" s="24" t="str">
        <f>IF(COUNT(Assessment!D7:D42)&lt;2,"—",ROUND(SMALL(Assessment!I7:I42,2),0))</f>
        <v>—</v>
      </c>
      <c r="D21" s="25" t="str">
        <f>IF(COUNT(Assessment!D7:D42)&lt;2,"—",INDEX(Assessment!C7:C42,MATCH(SMALL(Assessment!I7:I42,2),Assessment!I7:I42,0)))</f>
        <v>—</v>
      </c>
      <c r="F21" s="49"/>
      <c r="G21" s="49"/>
      <c r="H21" s="49"/>
    </row>
    <row r="22" spans="2:8" x14ac:dyDescent="0.45">
      <c r="B22" s="23">
        <v>3</v>
      </c>
      <c r="C22" s="24" t="str">
        <f>IF(COUNT(Assessment!D7:D42)&lt;3,"—",ROUND(SMALL(Assessment!I7:I42,3),0))</f>
        <v>—</v>
      </c>
      <c r="D22" s="25" t="str">
        <f>IF(COUNT(Assessment!D7:D42)&lt;3,"—",INDEX(Assessment!C7:C42,MATCH(SMALL(Assessment!I7:I42,3),Assessment!I7:I42,0)))</f>
        <v>—</v>
      </c>
      <c r="F22" s="49"/>
      <c r="G22" s="49"/>
      <c r="H22" s="49"/>
    </row>
    <row r="23" spans="2:8" x14ac:dyDescent="0.45">
      <c r="B23" s="23">
        <v>4</v>
      </c>
      <c r="C23" s="24" t="str">
        <f>IF(COUNT(Assessment!D7:D42)&lt;4,"—",ROUND(SMALL(Assessment!I7:I42,4),0))</f>
        <v>—</v>
      </c>
      <c r="D23" s="25" t="str">
        <f>IF(COUNT(Assessment!D7:D42)&lt;4,"—",INDEX(Assessment!C7:C42,MATCH(SMALL(Assessment!I7:I42,4),Assessment!I7:I42,0)))</f>
        <v>—</v>
      </c>
    </row>
    <row r="24" spans="2:8" x14ac:dyDescent="0.45">
      <c r="B24" s="23">
        <v>5</v>
      </c>
      <c r="C24" s="24" t="str">
        <f>IF(COUNT(Assessment!D7:D42)&lt;5,"—",ROUND(SMALL(Assessment!I7:I42,5),0))</f>
        <v>—</v>
      </c>
      <c r="D24" s="25" t="str">
        <f>IF(COUNT(Assessment!D7:D42)&lt;5,"—",INDEX(Assessment!C7:C42,MATCH(SMALL(Assessment!I7:I42,5),Assessment!I7:I42,0)))</f>
        <v>—</v>
      </c>
    </row>
    <row r="27" spans="2:8" x14ac:dyDescent="0.45">
      <c r="B27" s="42" t="s">
        <v>268</v>
      </c>
      <c r="C27" s="42" t="s">
        <v>70</v>
      </c>
    </row>
    <row r="28" spans="2:8" x14ac:dyDescent="0.45">
      <c r="B28" s="43" t="s">
        <v>269</v>
      </c>
      <c r="C28" s="43">
        <f t="shared" ref="C28:C33" si="0">IF(C9="—",0,C9)</f>
        <v>0</v>
      </c>
    </row>
    <row r="29" spans="2:8" x14ac:dyDescent="0.45">
      <c r="B29" s="43" t="s">
        <v>270</v>
      </c>
      <c r="C29" s="43">
        <f t="shared" si="0"/>
        <v>0</v>
      </c>
    </row>
    <row r="30" spans="2:8" x14ac:dyDescent="0.45">
      <c r="B30" s="43" t="s">
        <v>271</v>
      </c>
      <c r="C30" s="43">
        <f t="shared" si="0"/>
        <v>0</v>
      </c>
    </row>
    <row r="31" spans="2:8" x14ac:dyDescent="0.45">
      <c r="B31" s="43" t="s">
        <v>272</v>
      </c>
      <c r="C31" s="43">
        <f t="shared" si="0"/>
        <v>0</v>
      </c>
    </row>
    <row r="32" spans="2:8" x14ac:dyDescent="0.45">
      <c r="B32" s="43" t="s">
        <v>273</v>
      </c>
      <c r="C32" s="43">
        <f t="shared" si="0"/>
        <v>0</v>
      </c>
    </row>
    <row r="33" spans="2:3" x14ac:dyDescent="0.45">
      <c r="B33" s="43" t="s">
        <v>274</v>
      </c>
      <c r="C33" s="43">
        <f t="shared" si="0"/>
        <v>0</v>
      </c>
    </row>
  </sheetData>
  <sheetProtection algorithmName="SHA-512" hashValue="FD51yYVQLxvdcsuastSOiEQV7zlYYI2n5KP2ppOU7N11o5wAY/y+keFK8fGNI+Req7daSbI2f0tw/9jQzefNCw==" saltValue="M3l1pEG+VS0HogSWd8NO4A==" spinCount="100000" sheet="1"/>
  <mergeCells count="10">
    <mergeCell ref="B17:D17"/>
    <mergeCell ref="B18:D18"/>
    <mergeCell ref="F17:H22"/>
    <mergeCell ref="B2:D2"/>
    <mergeCell ref="B6:C6"/>
    <mergeCell ref="B3:D3"/>
    <mergeCell ref="F6:H6"/>
    <mergeCell ref="B7:C7"/>
    <mergeCell ref="B5:C5"/>
    <mergeCell ref="F5:G5"/>
  </mergeCells>
  <conditionalFormatting sqref="D9:D14">
    <cfRule type="cellIs" dxfId="5" priority="1" operator="equal">
      <formula>"Strong"</formula>
    </cfRule>
    <cfRule type="cellIs" dxfId="4" priority="2" operator="equal">
      <formula>"Developing"</formula>
    </cfRule>
    <cfRule type="cellIs" dxfId="3" priority="3" operator="equal">
      <formula>"Gap"</formula>
    </cfRule>
  </conditionalFormatting>
  <conditionalFormatting sqref="H9:H14">
    <cfRule type="cellIs" dxfId="2" priority="4" operator="equal">
      <formula>"Strong"</formula>
    </cfRule>
    <cfRule type="cellIs" dxfId="1" priority="5" operator="equal">
      <formula>"Developing"</formula>
    </cfRule>
    <cfRule type="cellIs" dxfId="0" priority="6" operator="equal">
      <formula>"Gap"</formula>
    </cfRule>
  </conditionalFormatting>
  <pageMargins left="0.75" right="0.75" top="1" bottom="1" header="0.5" footer="0.5"/>
  <pageSetup fitToHeight="0"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D15"/>
  <sheetViews>
    <sheetView showGridLines="0" workbookViewId="0">
      <selection activeCell="F6" sqref="F6"/>
    </sheetView>
  </sheetViews>
  <sheetFormatPr defaultRowHeight="14.25" x14ac:dyDescent="0.45"/>
  <cols>
    <col min="1" max="1" width="3" customWidth="1"/>
    <col min="2" max="2" width="14" customWidth="1"/>
    <col min="3" max="3" width="16" customWidth="1"/>
    <col min="4" max="4" width="78" customWidth="1"/>
  </cols>
  <sheetData>
    <row r="2" spans="2:4" ht="25.15" x14ac:dyDescent="0.45">
      <c r="B2" s="70" t="s">
        <v>275</v>
      </c>
      <c r="C2" s="49"/>
      <c r="D2" s="49"/>
    </row>
    <row r="3" spans="2:4" x14ac:dyDescent="0.45">
      <c r="B3" s="68" t="s">
        <v>276</v>
      </c>
      <c r="C3" s="49"/>
      <c r="D3" s="49"/>
    </row>
    <row r="5" spans="2:4" x14ac:dyDescent="0.45">
      <c r="B5" s="1" t="s">
        <v>277</v>
      </c>
      <c r="C5" s="1" t="s">
        <v>278</v>
      </c>
      <c r="D5" s="1" t="s">
        <v>279</v>
      </c>
    </row>
    <row r="6" spans="2:4" ht="55.05" customHeight="1" x14ac:dyDescent="0.45">
      <c r="B6" s="44" t="s">
        <v>280</v>
      </c>
      <c r="C6" s="45" t="s">
        <v>281</v>
      </c>
      <c r="D6" s="28" t="s">
        <v>282</v>
      </c>
    </row>
    <row r="7" spans="2:4" ht="55.05" customHeight="1" x14ac:dyDescent="0.45">
      <c r="B7" s="44" t="s">
        <v>283</v>
      </c>
      <c r="C7" s="45" t="s">
        <v>284</v>
      </c>
      <c r="D7" s="28" t="s">
        <v>285</v>
      </c>
    </row>
    <row r="8" spans="2:4" ht="70.05" customHeight="1" x14ac:dyDescent="0.45">
      <c r="B8" s="44" t="s">
        <v>283</v>
      </c>
      <c r="C8" s="45" t="s">
        <v>284</v>
      </c>
      <c r="D8" s="28" t="s">
        <v>286</v>
      </c>
    </row>
    <row r="9" spans="2:4" ht="55.05" customHeight="1" x14ac:dyDescent="0.45">
      <c r="B9" s="44" t="s">
        <v>283</v>
      </c>
      <c r="C9" s="45" t="s">
        <v>284</v>
      </c>
      <c r="D9" s="28" t="s">
        <v>287</v>
      </c>
    </row>
    <row r="10" spans="2:4" ht="55.05" customHeight="1" x14ac:dyDescent="0.45">
      <c r="B10" s="44" t="s">
        <v>283</v>
      </c>
      <c r="C10" s="45" t="s">
        <v>284</v>
      </c>
      <c r="D10" s="28" t="s">
        <v>288</v>
      </c>
    </row>
    <row r="12" spans="2:4" ht="15" x14ac:dyDescent="0.45">
      <c r="B12" s="54" t="s">
        <v>289</v>
      </c>
      <c r="C12" s="49"/>
      <c r="D12" s="49"/>
    </row>
    <row r="13" spans="2:4" ht="58.05" customHeight="1" x14ac:dyDescent="0.45">
      <c r="B13" s="72" t="s">
        <v>290</v>
      </c>
      <c r="C13" s="49"/>
      <c r="D13" s="49"/>
    </row>
    <row r="15" spans="2:4" x14ac:dyDescent="0.45">
      <c r="B15" s="63" t="str">
        <f>"AI-SAFE Self-Assessment v1.1 · Prashant Akhawat · akhawat.com"</f>
        <v>AI-SAFE Self-Assessment v1.1 · Prashant Akhawat · akhawat.com</v>
      </c>
      <c r="C15" s="49"/>
      <c r="D15" s="49"/>
    </row>
  </sheetData>
  <sheetProtection algorithmName="SHA-512" hashValue="mfO1VIMO40vOccwD5nPB5NKDjPU9IrTfG2OGIG8O5FXr++am5YvOIB7EOZds0xEsy3pcEkyLn6Y4dex7yKd5lg==" saltValue="TIeXrWKYpoqS/qSlJ8EDvw==" spinCount="100000" sheet="1"/>
  <mergeCells count="5">
    <mergeCell ref="B3:D3"/>
    <mergeCell ref="B15:D15"/>
    <mergeCell ref="B13:D13"/>
    <mergeCell ref="B12:D12"/>
    <mergeCell ref="B2:D2"/>
  </mergeCells>
  <pageMargins left="0.75" right="0.75" top="1" bottom="1" header="0.5" footer="0.5"/>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Assessment</vt:lpstr>
      <vt:lpstr>Report</vt:lpstr>
      <vt:lpstr>Guide</vt:lpstr>
      <vt:lpstr>Analysis</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AI-SAFE Self Assessment Tool V1.1</dc:title>
  <dc:subject>AI SAFE v.1.0</dc:subject>
  <dc:creator>Prashant Akhawat</dc:creator>
  <cp:keywords>akhawat.com</cp:keywords>
  <cp:lastModifiedBy>Prashant Akhawat</cp:lastModifiedBy>
  <dcterms:created xsi:type="dcterms:W3CDTF">2026-06-18T13:22:25Z</dcterms:created>
  <dcterms:modified xsi:type="dcterms:W3CDTF">2026-06-18T13:41:47Z</dcterms:modified>
</cp:coreProperties>
</file>